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inal Videos\Excel MIS &amp; DASHBOARD\"/>
    </mc:Choice>
  </mc:AlternateContent>
  <xr:revisionPtr revIDLastSave="0" documentId="13_ncr:1_{91DC540D-F7BF-4A29-8C36-38D8A4CD8C9D}" xr6:coauthVersionLast="47" xr6:coauthVersionMax="47" xr10:uidLastSave="{00000000-0000-0000-0000-000000000000}"/>
  <bookViews>
    <workbookView xWindow="-120" yWindow="-120" windowWidth="20730" windowHeight="11160" activeTab="3" xr2:uid="{90CB42B1-7ED8-4AE8-A86E-620C5DEA2D61}"/>
  </bookViews>
  <sheets>
    <sheet name="Sheet1" sheetId="1" r:id="rId1"/>
    <sheet name="Sheet2" sheetId="9" r:id="rId2"/>
    <sheet name="EmployeeList" sheetId="2" r:id="rId3"/>
    <sheet name="EmpLeaveTracker" sheetId="5" r:id="rId4"/>
    <sheet name="EmpAttendenceRecord" sheetId="6" r:id="rId5"/>
    <sheet name="CompanyHolidays" sheetId="3" r:id="rId6"/>
    <sheet name="EmpSalaryTable" sheetId="7" r:id="rId7"/>
    <sheet name="LeaveTypes" sheetId="4" r:id="rId8"/>
    <sheet name="SalarySlip" sheetId="8" r:id="rId9"/>
  </sheets>
  <definedNames>
    <definedName name="calyear">EmpAttendenceRecord!$C$3</definedName>
    <definedName name="empname">EmpAttendenceRecord!$E$2</definedName>
    <definedName name="valempID">EmpAttendenceRecord!$C$2</definedName>
    <definedName name="valempname">EmpAttendenceRecord!$C$2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7" l="1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6" i="7"/>
  <c r="C7" i="8"/>
  <c r="C6" i="8" s="1"/>
  <c r="E2" i="6"/>
  <c r="C3" i="6"/>
  <c r="L6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G19" i="6"/>
  <c r="M21" i="6"/>
  <c r="E6" i="8" s="1"/>
  <c r="H21" i="6" l="1"/>
  <c r="B4" i="8"/>
  <c r="C6" i="6"/>
  <c r="D6" i="6" s="1"/>
  <c r="E6" i="6" s="1"/>
  <c r="F6" i="6" s="1"/>
  <c r="G6" i="6" s="1"/>
  <c r="H6" i="6" s="1"/>
  <c r="I6" i="6" s="1"/>
  <c r="E10" i="8"/>
  <c r="E9" i="8"/>
  <c r="C10" i="8"/>
  <c r="C12" i="8"/>
  <c r="C8" i="8"/>
  <c r="C9" i="8"/>
  <c r="C16" i="6"/>
  <c r="D16" i="6" s="1"/>
  <c r="E16" i="6" s="1"/>
  <c r="C17" i="6"/>
  <c r="D17" i="6" s="1"/>
  <c r="E17" i="6" s="1"/>
  <c r="F17" i="6" s="1"/>
  <c r="G17" i="6" s="1"/>
  <c r="H17" i="6" s="1"/>
  <c r="I17" i="6" s="1"/>
  <c r="J17" i="6" s="1"/>
  <c r="K17" i="6" s="1"/>
  <c r="L17" i="6" s="1"/>
  <c r="M17" i="6" s="1"/>
  <c r="N17" i="6" s="1"/>
  <c r="O17" i="6" s="1"/>
  <c r="P17" i="6" s="1"/>
  <c r="Q17" i="6" s="1"/>
  <c r="R17" i="6" s="1"/>
  <c r="S17" i="6" s="1"/>
  <c r="T17" i="6" s="1"/>
  <c r="U17" i="6" s="1"/>
  <c r="V17" i="6" s="1"/>
  <c r="W17" i="6" s="1"/>
  <c r="X17" i="6" s="1"/>
  <c r="Y17" i="6" s="1"/>
  <c r="Z17" i="6" s="1"/>
  <c r="AA17" i="6" s="1"/>
  <c r="AB17" i="6" s="1"/>
  <c r="AC17" i="6" s="1"/>
  <c r="AD17" i="6" s="1"/>
  <c r="AE17" i="6" s="1"/>
  <c r="AF17" i="6" s="1"/>
  <c r="AG17" i="6" s="1"/>
  <c r="AH17" i="6" s="1"/>
  <c r="AI17" i="6" s="1"/>
  <c r="AJ17" i="6" s="1"/>
  <c r="AK17" i="6" s="1"/>
  <c r="AL17" i="6" s="1"/>
  <c r="AM17" i="6" s="1"/>
  <c r="C15" i="6"/>
  <c r="D15" i="6" s="1"/>
  <c r="E15" i="6" s="1"/>
  <c r="F15" i="6" s="1"/>
  <c r="G15" i="6" s="1"/>
  <c r="H15" i="6" s="1"/>
  <c r="I15" i="6" s="1"/>
  <c r="J15" i="6" s="1"/>
  <c r="K15" i="6" s="1"/>
  <c r="L15" i="6" s="1"/>
  <c r="M15" i="6" s="1"/>
  <c r="N15" i="6" s="1"/>
  <c r="O15" i="6" s="1"/>
  <c r="P15" i="6" s="1"/>
  <c r="Q15" i="6" s="1"/>
  <c r="R15" i="6" s="1"/>
  <c r="S15" i="6" s="1"/>
  <c r="T15" i="6" s="1"/>
  <c r="U15" i="6" s="1"/>
  <c r="V15" i="6" s="1"/>
  <c r="W15" i="6" s="1"/>
  <c r="X15" i="6" s="1"/>
  <c r="Y15" i="6" s="1"/>
  <c r="Z15" i="6" s="1"/>
  <c r="AA15" i="6" s="1"/>
  <c r="AB15" i="6" s="1"/>
  <c r="AC15" i="6" s="1"/>
  <c r="AD15" i="6" s="1"/>
  <c r="AE15" i="6" s="1"/>
  <c r="AF15" i="6" s="1"/>
  <c r="AG15" i="6" s="1"/>
  <c r="AH15" i="6" s="1"/>
  <c r="AI15" i="6" s="1"/>
  <c r="AJ15" i="6" s="1"/>
  <c r="AK15" i="6" s="1"/>
  <c r="AL15" i="6" s="1"/>
  <c r="AM15" i="6" s="1"/>
  <c r="C13" i="6"/>
  <c r="D13" i="6" s="1"/>
  <c r="E13" i="6" s="1"/>
  <c r="F13" i="6" s="1"/>
  <c r="G13" i="6" s="1"/>
  <c r="H13" i="6" s="1"/>
  <c r="I13" i="6" s="1"/>
  <c r="J13" i="6" s="1"/>
  <c r="K13" i="6" s="1"/>
  <c r="L13" i="6" s="1"/>
  <c r="M13" i="6" s="1"/>
  <c r="N13" i="6" s="1"/>
  <c r="O13" i="6" s="1"/>
  <c r="P13" i="6" s="1"/>
  <c r="Q13" i="6" s="1"/>
  <c r="R13" i="6" s="1"/>
  <c r="S13" i="6" s="1"/>
  <c r="T13" i="6" s="1"/>
  <c r="U13" i="6" s="1"/>
  <c r="V13" i="6" s="1"/>
  <c r="W13" i="6" s="1"/>
  <c r="X13" i="6" s="1"/>
  <c r="Y13" i="6" s="1"/>
  <c r="Z13" i="6" s="1"/>
  <c r="AA13" i="6" s="1"/>
  <c r="AB13" i="6" s="1"/>
  <c r="AC13" i="6" s="1"/>
  <c r="AD13" i="6" s="1"/>
  <c r="AE13" i="6" s="1"/>
  <c r="AF13" i="6" s="1"/>
  <c r="AG13" i="6" s="1"/>
  <c r="AH13" i="6" s="1"/>
  <c r="AI13" i="6" s="1"/>
  <c r="AJ13" i="6" s="1"/>
  <c r="AK13" i="6" s="1"/>
  <c r="AL13" i="6" s="1"/>
  <c r="AM13" i="6" s="1"/>
  <c r="C8" i="6"/>
  <c r="D8" i="6" s="1"/>
  <c r="E8" i="6" s="1"/>
  <c r="F8" i="6" s="1"/>
  <c r="G8" i="6" s="1"/>
  <c r="H8" i="6" s="1"/>
  <c r="I8" i="6" s="1"/>
  <c r="J8" i="6" s="1"/>
  <c r="K8" i="6" s="1"/>
  <c r="L8" i="6" s="1"/>
  <c r="M8" i="6" s="1"/>
  <c r="N8" i="6" s="1"/>
  <c r="O8" i="6" s="1"/>
  <c r="P8" i="6" s="1"/>
  <c r="Q8" i="6" s="1"/>
  <c r="R8" i="6" s="1"/>
  <c r="S8" i="6" s="1"/>
  <c r="T8" i="6" s="1"/>
  <c r="U8" i="6" s="1"/>
  <c r="V8" i="6" s="1"/>
  <c r="W8" i="6" s="1"/>
  <c r="X8" i="6" s="1"/>
  <c r="Y8" i="6" s="1"/>
  <c r="Z8" i="6" s="1"/>
  <c r="AA8" i="6" s="1"/>
  <c r="AB8" i="6" s="1"/>
  <c r="AC8" i="6" s="1"/>
  <c r="AD8" i="6" s="1"/>
  <c r="AE8" i="6" s="1"/>
  <c r="AF8" i="6" s="1"/>
  <c r="AG8" i="6" s="1"/>
  <c r="AH8" i="6" s="1"/>
  <c r="AI8" i="6" s="1"/>
  <c r="AJ8" i="6" s="1"/>
  <c r="AK8" i="6" s="1"/>
  <c r="AL8" i="6" s="1"/>
  <c r="AM8" i="6" s="1"/>
  <c r="F16" i="6"/>
  <c r="G16" i="6" s="1"/>
  <c r="H16" i="6" s="1"/>
  <c r="I16" i="6" s="1"/>
  <c r="J16" i="6" s="1"/>
  <c r="K16" i="6" s="1"/>
  <c r="L16" i="6" s="1"/>
  <c r="M16" i="6" s="1"/>
  <c r="N16" i="6" s="1"/>
  <c r="O16" i="6" s="1"/>
  <c r="P16" i="6" s="1"/>
  <c r="Q16" i="6" s="1"/>
  <c r="R16" i="6" s="1"/>
  <c r="S16" i="6" s="1"/>
  <c r="T16" i="6" s="1"/>
  <c r="U16" i="6" s="1"/>
  <c r="V16" i="6" s="1"/>
  <c r="W16" i="6" s="1"/>
  <c r="X16" i="6" s="1"/>
  <c r="Y16" i="6" s="1"/>
  <c r="Z16" i="6" s="1"/>
  <c r="AA16" i="6" s="1"/>
  <c r="AB16" i="6" s="1"/>
  <c r="AC16" i="6" s="1"/>
  <c r="AD16" i="6" s="1"/>
  <c r="AE16" i="6" s="1"/>
  <c r="AF16" i="6" s="1"/>
  <c r="AG16" i="6" s="1"/>
  <c r="AH16" i="6" s="1"/>
  <c r="AI16" i="6" s="1"/>
  <c r="AJ16" i="6" s="1"/>
  <c r="AK16" i="6" s="1"/>
  <c r="AL16" i="6" s="1"/>
  <c r="AM16" i="6" s="1"/>
  <c r="C12" i="6"/>
  <c r="D12" i="6" s="1"/>
  <c r="E12" i="6" s="1"/>
  <c r="F12" i="6" s="1"/>
  <c r="G12" i="6" s="1"/>
  <c r="H12" i="6" s="1"/>
  <c r="C9" i="6"/>
  <c r="D9" i="6" s="1"/>
  <c r="E9" i="6" s="1"/>
  <c r="F9" i="6" s="1"/>
  <c r="G9" i="6" s="1"/>
  <c r="H9" i="6" s="1"/>
  <c r="F7" i="6"/>
  <c r="G7" i="6" s="1"/>
  <c r="H7" i="6" s="1"/>
  <c r="I7" i="6" s="1"/>
  <c r="J7" i="6" s="1"/>
  <c r="K7" i="6" s="1"/>
  <c r="L7" i="6" s="1"/>
  <c r="M7" i="6" s="1"/>
  <c r="N7" i="6" s="1"/>
  <c r="O7" i="6" s="1"/>
  <c r="P7" i="6" s="1"/>
  <c r="Q7" i="6" s="1"/>
  <c r="R7" i="6" s="1"/>
  <c r="S7" i="6" s="1"/>
  <c r="T7" i="6" s="1"/>
  <c r="U7" i="6" s="1"/>
  <c r="V7" i="6" s="1"/>
  <c r="W7" i="6" s="1"/>
  <c r="X7" i="6" s="1"/>
  <c r="Y7" i="6" s="1"/>
  <c r="Z7" i="6" s="1"/>
  <c r="AA7" i="6" s="1"/>
  <c r="AB7" i="6" s="1"/>
  <c r="AC7" i="6" s="1"/>
  <c r="AD7" i="6" s="1"/>
  <c r="AE7" i="6" s="1"/>
  <c r="AF7" i="6" s="1"/>
  <c r="AG7" i="6" s="1"/>
  <c r="AH7" i="6" s="1"/>
  <c r="AI7" i="6" s="1"/>
  <c r="AJ7" i="6" s="1"/>
  <c r="AK7" i="6" s="1"/>
  <c r="AL7" i="6" s="1"/>
  <c r="AM7" i="6" s="1"/>
  <c r="C14" i="6"/>
  <c r="D14" i="6" s="1"/>
  <c r="E14" i="6" s="1"/>
  <c r="F14" i="6" s="1"/>
  <c r="G14" i="6" s="1"/>
  <c r="H14" i="6" s="1"/>
  <c r="I14" i="6" s="1"/>
  <c r="J14" i="6" s="1"/>
  <c r="K14" i="6" s="1"/>
  <c r="L14" i="6" s="1"/>
  <c r="M14" i="6" s="1"/>
  <c r="N14" i="6" s="1"/>
  <c r="O14" i="6" s="1"/>
  <c r="P14" i="6" s="1"/>
  <c r="Q14" i="6" s="1"/>
  <c r="R14" i="6" s="1"/>
  <c r="S14" i="6" s="1"/>
  <c r="T14" i="6" s="1"/>
  <c r="U14" i="6" s="1"/>
  <c r="V14" i="6" s="1"/>
  <c r="W14" i="6" s="1"/>
  <c r="X14" i="6" s="1"/>
  <c r="Y14" i="6" s="1"/>
  <c r="Z14" i="6" s="1"/>
  <c r="AA14" i="6" s="1"/>
  <c r="AB14" i="6" s="1"/>
  <c r="AC14" i="6" s="1"/>
  <c r="AD14" i="6" s="1"/>
  <c r="AE14" i="6" s="1"/>
  <c r="AF14" i="6" s="1"/>
  <c r="AG14" i="6" s="1"/>
  <c r="AH14" i="6" s="1"/>
  <c r="AI14" i="6" s="1"/>
  <c r="AJ14" i="6" s="1"/>
  <c r="AK14" i="6" s="1"/>
  <c r="AL14" i="6" s="1"/>
  <c r="AM14" i="6" s="1"/>
  <c r="I12" i="6"/>
  <c r="J12" i="6" s="1"/>
  <c r="K12" i="6" s="1"/>
  <c r="C10" i="6"/>
  <c r="D10" i="6" s="1"/>
  <c r="E10" i="6" s="1"/>
  <c r="F10" i="6" s="1"/>
  <c r="G10" i="6" s="1"/>
  <c r="H10" i="6" s="1"/>
  <c r="I10" i="6" s="1"/>
  <c r="J10" i="6" s="1"/>
  <c r="K10" i="6" s="1"/>
  <c r="L10" i="6" s="1"/>
  <c r="M10" i="6" s="1"/>
  <c r="N10" i="6" s="1"/>
  <c r="O10" i="6" s="1"/>
  <c r="P10" i="6" s="1"/>
  <c r="Q10" i="6" s="1"/>
  <c r="R10" i="6" s="1"/>
  <c r="S10" i="6" s="1"/>
  <c r="T10" i="6" s="1"/>
  <c r="U10" i="6" s="1"/>
  <c r="V10" i="6" s="1"/>
  <c r="W10" i="6" s="1"/>
  <c r="X10" i="6" s="1"/>
  <c r="Y10" i="6" s="1"/>
  <c r="Z10" i="6" s="1"/>
  <c r="AA10" i="6" s="1"/>
  <c r="AB10" i="6" s="1"/>
  <c r="AC10" i="6" s="1"/>
  <c r="AD10" i="6" s="1"/>
  <c r="AE10" i="6" s="1"/>
  <c r="AF10" i="6" s="1"/>
  <c r="AG10" i="6" s="1"/>
  <c r="AH10" i="6" s="1"/>
  <c r="AI10" i="6" s="1"/>
  <c r="AJ10" i="6" s="1"/>
  <c r="AK10" i="6" s="1"/>
  <c r="AL10" i="6" s="1"/>
  <c r="AM10" i="6" s="1"/>
  <c r="C11" i="6"/>
  <c r="D11" i="6" s="1"/>
  <c r="E11" i="6" s="1"/>
  <c r="F11" i="6" s="1"/>
  <c r="G11" i="6" s="1"/>
  <c r="H11" i="6" s="1"/>
  <c r="I11" i="6" s="1"/>
  <c r="J11" i="6" s="1"/>
  <c r="K11" i="6" s="1"/>
  <c r="L11" i="6" s="1"/>
  <c r="M11" i="6" s="1"/>
  <c r="N11" i="6" s="1"/>
  <c r="O11" i="6" s="1"/>
  <c r="P11" i="6" s="1"/>
  <c r="Q11" i="6" s="1"/>
  <c r="R11" i="6" s="1"/>
  <c r="S11" i="6" s="1"/>
  <c r="T11" i="6" s="1"/>
  <c r="U11" i="6" s="1"/>
  <c r="V11" i="6" s="1"/>
  <c r="W11" i="6" s="1"/>
  <c r="X11" i="6" s="1"/>
  <c r="Y11" i="6" s="1"/>
  <c r="Z11" i="6" s="1"/>
  <c r="AA11" i="6" s="1"/>
  <c r="AB11" i="6" s="1"/>
  <c r="AC11" i="6" s="1"/>
  <c r="AD11" i="6" s="1"/>
  <c r="AE11" i="6" s="1"/>
  <c r="AF11" i="6" s="1"/>
  <c r="AG11" i="6" s="1"/>
  <c r="AH11" i="6" s="1"/>
  <c r="AI11" i="6" s="1"/>
  <c r="AJ11" i="6" s="1"/>
  <c r="AK11" i="6" s="1"/>
  <c r="AL11" i="6" s="1"/>
  <c r="AM11" i="6" s="1"/>
  <c r="I9" i="6"/>
  <c r="J9" i="6" s="1"/>
  <c r="K9" i="6" s="1"/>
  <c r="L9" i="6" s="1"/>
  <c r="M9" i="6" s="1"/>
  <c r="N9" i="6" s="1"/>
  <c r="O9" i="6" s="1"/>
  <c r="P9" i="6" s="1"/>
  <c r="Q9" i="6" s="1"/>
  <c r="R9" i="6" s="1"/>
  <c r="S9" i="6" s="1"/>
  <c r="T9" i="6" s="1"/>
  <c r="U9" i="6" s="1"/>
  <c r="V9" i="6" s="1"/>
  <c r="W9" i="6" s="1"/>
  <c r="X9" i="6" s="1"/>
  <c r="Y9" i="6" s="1"/>
  <c r="Z9" i="6" s="1"/>
  <c r="AA9" i="6" s="1"/>
  <c r="AB9" i="6" s="1"/>
  <c r="AC9" i="6" s="1"/>
  <c r="AD9" i="6" s="1"/>
  <c r="AE9" i="6" s="1"/>
  <c r="AF9" i="6" s="1"/>
  <c r="AG9" i="6" s="1"/>
  <c r="AH9" i="6" s="1"/>
  <c r="AI9" i="6" s="1"/>
  <c r="AJ9" i="6" s="1"/>
  <c r="AK9" i="6" s="1"/>
  <c r="AL9" i="6" s="1"/>
  <c r="AM9" i="6" s="1"/>
  <c r="C7" i="6"/>
  <c r="D7" i="6" s="1"/>
  <c r="E7" i="6" s="1"/>
  <c r="F8" i="5"/>
  <c r="F12" i="5"/>
  <c r="F16" i="5"/>
  <c r="F20" i="5"/>
  <c r="F24" i="5"/>
  <c r="F7" i="5"/>
  <c r="F9" i="5"/>
  <c r="F11" i="5"/>
  <c r="F13" i="5"/>
  <c r="F15" i="5"/>
  <c r="AD21" i="6" s="1"/>
  <c r="F17" i="5"/>
  <c r="F19" i="5"/>
  <c r="F21" i="5"/>
  <c r="F23" i="5"/>
  <c r="F25" i="5"/>
  <c r="F27" i="5"/>
  <c r="F10" i="5"/>
  <c r="F14" i="5"/>
  <c r="F18" i="5"/>
  <c r="F22" i="5"/>
  <c r="F26" i="5"/>
  <c r="F6" i="5"/>
  <c r="F5" i="5"/>
  <c r="Z21" i="6" l="1"/>
  <c r="R21" i="6"/>
  <c r="V21" i="6"/>
  <c r="E7" i="8"/>
  <c r="E8" i="8" s="1"/>
  <c r="C14" i="8" s="1"/>
  <c r="L12" i="6"/>
  <c r="M12" i="6" s="1"/>
  <c r="N12" i="6" s="1"/>
  <c r="O12" i="6" s="1"/>
  <c r="P12" i="6" s="1"/>
  <c r="Q12" i="6" s="1"/>
  <c r="R12" i="6" s="1"/>
  <c r="S12" i="6" s="1"/>
  <c r="T12" i="6" s="1"/>
  <c r="U12" i="6" s="1"/>
  <c r="V12" i="6" s="1"/>
  <c r="W12" i="6" s="1"/>
  <c r="X12" i="6" s="1"/>
  <c r="Y12" i="6" s="1"/>
  <c r="Z12" i="6" s="1"/>
  <c r="AA12" i="6" s="1"/>
  <c r="AB12" i="6" s="1"/>
  <c r="AC12" i="6" s="1"/>
  <c r="AD12" i="6" s="1"/>
  <c r="AE12" i="6" s="1"/>
  <c r="AF12" i="6" s="1"/>
  <c r="AG12" i="6" s="1"/>
  <c r="AH12" i="6" s="1"/>
  <c r="AI12" i="6" s="1"/>
  <c r="AJ12" i="6" s="1"/>
  <c r="AK12" i="6" s="1"/>
  <c r="AL12" i="6" s="1"/>
  <c r="AM12" i="6" s="1"/>
  <c r="J6" i="6"/>
  <c r="K6" i="6" s="1"/>
  <c r="L6" i="6" s="1"/>
  <c r="M6" i="6" s="1"/>
  <c r="N6" i="6" s="1"/>
  <c r="O6" i="6" s="1"/>
  <c r="P6" i="6" s="1"/>
  <c r="Q6" i="6" s="1"/>
  <c r="R6" i="6" s="1"/>
  <c r="S6" i="6" s="1"/>
  <c r="T6" i="6" s="1"/>
  <c r="U6" i="6" s="1"/>
  <c r="V6" i="6" s="1"/>
  <c r="W6" i="6" l="1"/>
  <c r="X6" i="6" s="1"/>
  <c r="Y6" i="6" s="1"/>
  <c r="Z6" i="6" s="1"/>
  <c r="AA6" i="6" s="1"/>
  <c r="AB6" i="6" s="1"/>
  <c r="AC6" i="6" s="1"/>
  <c r="AD6" i="6" s="1"/>
  <c r="AE6" i="6" s="1"/>
  <c r="AF6" i="6" s="1"/>
  <c r="AG6" i="6" s="1"/>
  <c r="AH6" i="6" s="1"/>
  <c r="AI6" i="6" s="1"/>
  <c r="AJ6" i="6" s="1"/>
  <c r="AK6" i="6" s="1"/>
  <c r="AL6" i="6" s="1"/>
  <c r="AM6" i="6" s="1"/>
  <c r="E14" i="8"/>
  <c r="E16" i="8"/>
  <c r="C17" i="8"/>
  <c r="C18" i="8"/>
  <c r="C15" i="8"/>
  <c r="C16" i="8"/>
  <c r="C19" i="8" l="1"/>
  <c r="C11" i="8" l="1"/>
  <c r="E15" i="8"/>
  <c r="E19" i="8" s="1"/>
  <c r="E20" i="8" s="1"/>
</calcChain>
</file>

<file path=xl/sharedStrings.xml><?xml version="1.0" encoding="utf-8"?>
<sst xmlns="http://schemas.openxmlformats.org/spreadsheetml/2006/main" count="309" uniqueCount="166">
  <si>
    <t>Company holidays</t>
  </si>
  <si>
    <t>Description</t>
  </si>
  <si>
    <t>New Year's Day</t>
  </si>
  <si>
    <t>Republic Day</t>
  </si>
  <si>
    <t>Indian Independence Day</t>
  </si>
  <si>
    <t>Christmas</t>
  </si>
  <si>
    <t>Holidays</t>
  </si>
  <si>
    <t>Sick leave</t>
  </si>
  <si>
    <t>Vacation</t>
  </si>
  <si>
    <t>Breavement</t>
  </si>
  <si>
    <t>Others</t>
  </si>
  <si>
    <t>Employee Name</t>
  </si>
  <si>
    <t>Amit</t>
  </si>
  <si>
    <t>Rakesh</t>
  </si>
  <si>
    <t>Sunil</t>
  </si>
  <si>
    <t>Sohan</t>
  </si>
  <si>
    <t>Mohan</t>
  </si>
  <si>
    <t>Rohan</t>
  </si>
  <si>
    <t>Deepak</t>
  </si>
  <si>
    <t>Sandeep</t>
  </si>
  <si>
    <t>Khushboo</t>
  </si>
  <si>
    <t>Holi</t>
  </si>
  <si>
    <t>Leave Types</t>
  </si>
  <si>
    <t>Employee Leave Tracker</t>
  </si>
  <si>
    <t>Startdate</t>
  </si>
  <si>
    <t>Enddate</t>
  </si>
  <si>
    <t>Days</t>
  </si>
  <si>
    <t>Employee Attendence Record</t>
  </si>
  <si>
    <t>Enter Year</t>
  </si>
  <si>
    <t>Weekday/Month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</si>
  <si>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</si>
  <si>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</si>
  <si>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</si>
  <si>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</si>
  <si>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</si>
  <si>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</si>
  <si>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</si>
  <si>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</si>
  <si>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</si>
  <si>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</si>
  <si>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</si>
  <si>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</si>
  <si>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SUN</t>
  </si>
  <si>
    <t>MON</t>
  </si>
  <si>
    <t>TUE</t>
  </si>
  <si>
    <t>WED</t>
  </si>
  <si>
    <t>THU</t>
  </si>
  <si>
    <t>FRI</t>
  </si>
  <si>
    <t>SAT</t>
  </si>
  <si>
    <t>SUN2</t>
  </si>
  <si>
    <t>MON3</t>
  </si>
  <si>
    <t>TUE4</t>
  </si>
  <si>
    <t>WED5</t>
  </si>
  <si>
    <t>THU6</t>
  </si>
  <si>
    <t>FRI7</t>
  </si>
  <si>
    <t>SAT8</t>
  </si>
  <si>
    <t>SUN9</t>
  </si>
  <si>
    <t>MON10</t>
  </si>
  <si>
    <t>TUE11</t>
  </si>
  <si>
    <t>WED12</t>
  </si>
  <si>
    <t>THU13</t>
  </si>
  <si>
    <t>FRI14</t>
  </si>
  <si>
    <t>SUN16</t>
  </si>
  <si>
    <t>MON17</t>
  </si>
  <si>
    <t>TUE18</t>
  </si>
  <si>
    <t>WED19</t>
  </si>
  <si>
    <t>THU20</t>
  </si>
  <si>
    <t>FRI21</t>
  </si>
  <si>
    <t>SAT22</t>
  </si>
  <si>
    <t>SUN23</t>
  </si>
  <si>
    <t>MON24</t>
  </si>
  <si>
    <t>TUE25</t>
  </si>
  <si>
    <t>WED26</t>
  </si>
  <si>
    <t>THU27</t>
  </si>
  <si>
    <t>FRI28</t>
  </si>
  <si>
    <t>SAT29</t>
  </si>
  <si>
    <t>SUN30</t>
  </si>
  <si>
    <t>MON31</t>
  </si>
  <si>
    <t>Leave Statistics</t>
  </si>
  <si>
    <t>Total Leaves</t>
  </si>
  <si>
    <t>Working Days</t>
  </si>
  <si>
    <t>SAT2</t>
  </si>
  <si>
    <t>Sr.No.</t>
  </si>
  <si>
    <t>Employee Id</t>
  </si>
  <si>
    <t>Designation</t>
  </si>
  <si>
    <t>Department</t>
  </si>
  <si>
    <t>DOJ</t>
  </si>
  <si>
    <t>UAN</t>
  </si>
  <si>
    <t>Basic Salary</t>
  </si>
  <si>
    <t>Bank Name</t>
  </si>
  <si>
    <t>Bank A/c No.</t>
  </si>
  <si>
    <t>Emp-001</t>
  </si>
  <si>
    <t>Emp-002</t>
  </si>
  <si>
    <t>Emp-003</t>
  </si>
  <si>
    <t>Emp-004</t>
  </si>
  <si>
    <t>Emp-005</t>
  </si>
  <si>
    <t>Emp-006</t>
  </si>
  <si>
    <t>Emp-007</t>
  </si>
  <si>
    <t>Emp-008</t>
  </si>
  <si>
    <t>Emp-009</t>
  </si>
  <si>
    <t>Emp-010</t>
  </si>
  <si>
    <t>Emp-011</t>
  </si>
  <si>
    <t>Emp-012</t>
  </si>
  <si>
    <t>Emp-013</t>
  </si>
  <si>
    <t>Emp-014</t>
  </si>
  <si>
    <t>Emp-015</t>
  </si>
  <si>
    <t>Emp-016</t>
  </si>
  <si>
    <t>Aarti</t>
  </si>
  <si>
    <t>Sangeeta</t>
  </si>
  <si>
    <t>Sunita</t>
  </si>
  <si>
    <t>Darpan</t>
  </si>
  <si>
    <t>Chanchal</t>
  </si>
  <si>
    <t>Mukesh</t>
  </si>
  <si>
    <t>Manager</t>
  </si>
  <si>
    <t>Sales Executive</t>
  </si>
  <si>
    <t>Accountant</t>
  </si>
  <si>
    <t>Sr. Manager</t>
  </si>
  <si>
    <t>Executive</t>
  </si>
  <si>
    <t>Quality Chekar</t>
  </si>
  <si>
    <t>Office Boy</t>
  </si>
  <si>
    <t>Sales Manager</t>
  </si>
  <si>
    <t>Sales Exe.</t>
  </si>
  <si>
    <t>Account</t>
  </si>
  <si>
    <t>Sales</t>
  </si>
  <si>
    <t>Purchase</t>
  </si>
  <si>
    <t>Management</t>
  </si>
  <si>
    <t>HDFC BANK</t>
  </si>
  <si>
    <t>ICICI BANK</t>
  </si>
  <si>
    <t>AXIS BANK</t>
  </si>
  <si>
    <t>SBI BANK</t>
  </si>
  <si>
    <t>EmployeeID</t>
  </si>
  <si>
    <t>Date of Joining</t>
  </si>
  <si>
    <t>Gross Salary</t>
  </si>
  <si>
    <t>Earnings</t>
  </si>
  <si>
    <t>Total Working Days</t>
  </si>
  <si>
    <t>LOP Days</t>
  </si>
  <si>
    <t>Paid Days</t>
  </si>
  <si>
    <t>Deduction</t>
  </si>
  <si>
    <t>EPF</t>
  </si>
  <si>
    <t>Health Insurance/ESI</t>
  </si>
  <si>
    <t>Total Deduction</t>
  </si>
  <si>
    <t>Net Pay</t>
  </si>
  <si>
    <t>MGTI TECHNICAL</t>
  </si>
  <si>
    <t>NEW DELHI 110023</t>
  </si>
  <si>
    <t>UAN-</t>
  </si>
  <si>
    <t>HRA-</t>
  </si>
  <si>
    <t>TA</t>
  </si>
  <si>
    <t>MA</t>
  </si>
  <si>
    <t>SA</t>
  </si>
  <si>
    <t>House Rent Allowences(HRA)</t>
  </si>
  <si>
    <t>Traveling Allowences(TA)</t>
  </si>
  <si>
    <t>Medical Allowences(MA)</t>
  </si>
  <si>
    <t>Special Allowences(SA)</t>
  </si>
  <si>
    <t>Professional Tax(4%)</t>
  </si>
  <si>
    <t>ESI</t>
  </si>
  <si>
    <t>Universal Account Number</t>
  </si>
  <si>
    <t>Notes :</t>
  </si>
  <si>
    <t>Employee Salary Slip</t>
  </si>
  <si>
    <t>David</t>
  </si>
  <si>
    <t>Employee ID</t>
  </si>
  <si>
    <t>Employee Basic Information</t>
  </si>
  <si>
    <t>Salary /Day</t>
  </si>
  <si>
    <t>Salary/h</t>
  </si>
  <si>
    <t>End Month</t>
  </si>
  <si>
    <t>Start Month</t>
  </si>
  <si>
    <t>Select EmpID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</si>
</sst>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sz val="12"/>
      <color theme="1"/>
      <name val="Bookman Old Style"/>
      <family val="1"/>
    </font>
    <font>
      <sz val="14"/>
      <color theme="1"/>
      <name val="Bookman Old Style"/>
      <family val="1"/>
    </font>
    <font>
      <sz val="8"/>
      <name val="Calibri"/>
      <family val="2"/>
      <scheme val="minor"/>
    </font>
    <font>
      <b/>
      <sz val="14"/>
      <color theme="0"/>
      <name val="Bookman Old Style"/>
      <family val="1"/>
    </font>
    <font>
      <b/>
      <sz val="14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theme="1"/>
      <name val="Bookman Old Style"/>
      <family val="1"/>
    </font>
    <font>
      <b/>
      <sz val="14"/>
      <color theme="1"/>
      <name val="Bookman Old Style"/>
      <family val="1"/>
    </font>
    <font>
      <b/>
      <sz val="18"/>
      <color theme="1"/>
      <name val="Bookman Old Style"/>
      <family val="1"/>
    </font>
    <font>
      <b/>
      <sz val="18"/>
      <color theme="0"/>
      <name val="Bookman Old Style"/>
      <family val="1"/>
    </font>
    <font>
      <b/>
      <sz val="20"/>
      <color theme="1"/>
      <name val="Bookman Old Style"/>
      <family val="1"/>
    </font>
    <font>
      <b/>
      <sz val="22"/>
      <color theme="1"/>
      <name val="Bookman Old Style"/>
      <family val="1"/>
    </font>
    <font>
      <b/>
      <sz val="24"/>
      <color theme="1"/>
      <name val="Bookman Old Style"/>
      <family val="1"/>
    </font>
    <font>
      <b/>
      <sz val="28"/>
      <color theme="1"/>
      <name val="Bookman Old Style"/>
      <family val="1"/>
    </font>
    <font>
      <sz val="14"/>
      <color theme="0"/>
      <name val="Bookman Old Style"/>
      <family val="1"/>
    </font>
    <font>
      <sz val="20"/>
      <color theme="0"/>
      <name val="Bookman Old Style"/>
      <family val="1"/>
    </font>
    <font>
      <sz val="16"/>
      <color theme="1"/>
      <name val="Bookman Old Style"/>
      <family val="1"/>
    </font>
    <font>
      <sz val="18"/>
      <color theme="1"/>
      <name val="Bookman Old Style"/>
      <family val="1"/>
    </font>
    <font>
      <b/>
      <sz val="14"/>
      <color rgb="FF00B050"/>
      <name val="Bookman Old Style"/>
      <family val="1"/>
    </font>
    <font>
      <sz val="15"/>
      <color rgb="FF040C28"/>
      <name val="Arial"/>
      <family val="2"/>
    </font>
    <font>
      <b/>
      <sz val="16"/>
      <name val="Bookman Old Style"/>
      <family val="1"/>
    </font>
    <font>
      <sz val="20"/>
      <name val="Bookman Old Style"/>
      <family val="1"/>
    </font>
    <font>
      <sz val="11"/>
      <name val="Bookman Old Style"/>
      <family val="1"/>
    </font>
    <font>
      <sz val="14"/>
      <color rgb="FFFF0000"/>
      <name val="Bookman Old Style"/>
      <family val="1"/>
    </font>
    <font>
      <sz val="20"/>
      <color rgb="FFFF0000"/>
      <name val="Bookman Old Style"/>
      <family val="1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1"/>
      </left>
      <right/>
      <top/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/>
      <right style="thin">
        <color theme="1"/>
      </right>
      <top style="medium">
        <color theme="1"/>
      </top>
      <bottom style="medium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medium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</borders>
  <cellStyleXfs count="2">
    <xf numFmtId="0" fontId="0" fillId="0" borderId="0"/>
    <xf numFmtId="14" fontId="1" fillId="0" borderId="0">
      <alignment horizontal="left" vertical="center" indent="1"/>
    </xf>
  </cellStyleXfs>
  <cellXfs count="86"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 vertical="center"/>
    </xf>
    <xf numFmtId="14" fontId="0" fillId="0" borderId="6" xfId="0" applyNumberFormat="1" applyBorder="1" applyAlignment="1">
      <alignment horizontal="left" vertical="center"/>
    </xf>
    <xf numFmtId="0" fontId="0" fillId="0" borderId="6" xfId="0" applyBorder="1"/>
    <xf numFmtId="0" fontId="9" fillId="0" borderId="5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13" fillId="0" borderId="0" xfId="0" applyFont="1"/>
    <xf numFmtId="0" fontId="15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17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4" fontId="4" fillId="0" borderId="0" xfId="0" applyNumberFormat="1" applyFont="1"/>
    <xf numFmtId="164" fontId="4" fillId="0" borderId="0" xfId="0" applyNumberFormat="1" applyFont="1" applyAlignment="1">
      <alignment horizontal="center" vertical="center"/>
    </xf>
    <xf numFmtId="0" fontId="21" fillId="0" borderId="0" xfId="0" applyFont="1"/>
    <xf numFmtId="0" fontId="22" fillId="0" borderId="0" xfId="0" applyFont="1"/>
    <xf numFmtId="0" fontId="19" fillId="4" borderId="0" xfId="0" applyFont="1" applyFill="1" applyAlignment="1">
      <alignment horizontal="center" vertical="center"/>
    </xf>
    <xf numFmtId="0" fontId="4" fillId="0" borderId="12" xfId="0" applyFont="1" applyBorder="1"/>
    <xf numFmtId="0" fontId="4" fillId="0" borderId="7" xfId="0" applyFont="1" applyBorder="1"/>
    <xf numFmtId="0" fontId="7" fillId="0" borderId="3" xfId="0" applyFont="1" applyBorder="1" applyAlignment="1">
      <alignment horizontal="center" vertical="center"/>
    </xf>
    <xf numFmtId="14" fontId="3" fillId="0" borderId="0" xfId="0" applyNumberFormat="1" applyFont="1"/>
    <xf numFmtId="12" fontId="9" fillId="0" borderId="0" xfId="0" applyNumberFormat="1" applyFont="1"/>
    <xf numFmtId="0" fontId="2" fillId="0" borderId="3" xfId="0" applyFont="1" applyBorder="1"/>
    <xf numFmtId="0" fontId="11" fillId="0" borderId="3" xfId="0" applyFont="1" applyBorder="1"/>
    <xf numFmtId="0" fontId="24" fillId="0" borderId="0" xfId="0" applyFont="1"/>
    <xf numFmtId="9" fontId="2" fillId="0" borderId="0" xfId="0" applyNumberFormat="1" applyFont="1"/>
    <xf numFmtId="0" fontId="6" fillId="2" borderId="17" xfId="0" applyFont="1" applyFill="1" applyBorder="1" applyAlignment="1">
      <alignment horizontal="center" vertical="center"/>
    </xf>
    <xf numFmtId="0" fontId="3" fillId="3" borderId="17" xfId="0" applyFont="1" applyFill="1" applyBorder="1"/>
    <xf numFmtId="0" fontId="3" fillId="0" borderId="18" xfId="0" applyFont="1" applyBorder="1"/>
    <xf numFmtId="0" fontId="3" fillId="3" borderId="18" xfId="0" applyFont="1" applyFill="1" applyBorder="1"/>
    <xf numFmtId="0" fontId="3" fillId="0" borderId="19" xfId="0" applyFont="1" applyBorder="1"/>
    <xf numFmtId="14" fontId="2" fillId="0" borderId="3" xfId="0" applyNumberFormat="1" applyFont="1" applyBorder="1"/>
    <xf numFmtId="0" fontId="27" fillId="0" borderId="3" xfId="0" applyFont="1" applyBorder="1"/>
    <xf numFmtId="12" fontId="2" fillId="0" borderId="3" xfId="0" applyNumberFormat="1" applyFont="1" applyBorder="1"/>
    <xf numFmtId="2" fontId="3" fillId="0" borderId="0" xfId="0" applyNumberFormat="1" applyFont="1" applyAlignment="1">
      <alignment horizontal="center"/>
    </xf>
    <xf numFmtId="2" fontId="2" fillId="0" borderId="3" xfId="0" applyNumberFormat="1" applyFont="1" applyBorder="1"/>
    <xf numFmtId="2" fontId="11" fillId="0" borderId="3" xfId="0" applyNumberFormat="1" applyFont="1" applyBorder="1"/>
    <xf numFmtId="0" fontId="28" fillId="0" borderId="0" xfId="0" applyFont="1"/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4" fillId="5" borderId="0" xfId="0" applyFont="1" applyFill="1" applyAlignment="1">
      <alignment horizontal="center" vertical="center"/>
    </xf>
    <xf numFmtId="0" fontId="14" fillId="7" borderId="0" xfId="0" applyFont="1" applyFill="1" applyAlignment="1">
      <alignment horizontal="center" vertical="center"/>
    </xf>
    <xf numFmtId="0" fontId="14" fillId="8" borderId="0" xfId="0" applyFont="1" applyFill="1" applyAlignment="1">
      <alignment horizontal="center" vertical="center"/>
    </xf>
    <xf numFmtId="0" fontId="14" fillId="9" borderId="0" xfId="0" applyFont="1" applyFill="1" applyAlignment="1">
      <alignment horizontal="center" vertical="center"/>
    </xf>
    <xf numFmtId="0" fontId="29" fillId="7" borderId="3" xfId="0" applyFont="1" applyFill="1" applyBorder="1" applyAlignment="1">
      <alignment horizontal="center" vertical="center"/>
    </xf>
    <xf numFmtId="0" fontId="26" fillId="5" borderId="3" xfId="0" applyFont="1" applyFill="1" applyBorder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14" fillId="6" borderId="0" xfId="0" applyFont="1" applyFill="1" applyAlignment="1">
      <alignment horizontal="center" vertical="center"/>
    </xf>
    <xf numFmtId="0" fontId="20" fillId="4" borderId="7" xfId="0" applyFont="1" applyFill="1" applyBorder="1" applyAlignment="1">
      <alignment horizontal="center"/>
    </xf>
    <xf numFmtId="0" fontId="20" fillId="4" borderId="0" xfId="0" applyFont="1" applyFill="1" applyAlignment="1">
      <alignment horizontal="center"/>
    </xf>
    <xf numFmtId="0" fontId="18" fillId="0" borderId="0" xfId="0" applyFont="1"/>
    <xf numFmtId="0" fontId="25" fillId="5" borderId="16" xfId="0" applyFont="1" applyFill="1" applyBorder="1" applyAlignment="1">
      <alignment horizontal="center"/>
    </xf>
    <xf numFmtId="0" fontId="11" fillId="10" borderId="13" xfId="0" applyFont="1" applyFill="1" applyBorder="1" applyAlignment="1">
      <alignment horizontal="center"/>
    </xf>
    <xf numFmtId="0" fontId="11" fillId="10" borderId="15" xfId="0" applyFont="1" applyFill="1" applyBorder="1" applyAlignment="1">
      <alignment horizontal="center"/>
    </xf>
    <xf numFmtId="0" fontId="11" fillId="10" borderId="14" xfId="0" applyFont="1" applyFill="1" applyBorder="1" applyAlignment="1">
      <alignment horizontal="center"/>
    </xf>
    <xf numFmtId="0" fontId="12" fillId="7" borderId="13" xfId="0" applyFont="1" applyFill="1" applyBorder="1" applyAlignment="1">
      <alignment horizontal="center"/>
    </xf>
    <xf numFmtId="0" fontId="12" fillId="7" borderId="14" xfId="0" applyFont="1" applyFill="1" applyBorder="1" applyAlignment="1">
      <alignment horizontal="center"/>
    </xf>
    <xf numFmtId="0" fontId="12" fillId="7" borderId="15" xfId="0" applyFont="1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4" fillId="7" borderId="15" xfId="0" applyFont="1" applyFill="1" applyBorder="1" applyAlignment="1">
      <alignment horizontal="center"/>
    </xf>
    <xf numFmtId="0" fontId="12" fillId="10" borderId="13" xfId="0" applyFont="1" applyFill="1" applyBorder="1" applyAlignment="1">
      <alignment horizontal="center"/>
    </xf>
    <xf numFmtId="0" fontId="12" fillId="10" borderId="14" xfId="0" applyFont="1" applyFill="1" applyBorder="1" applyAlignment="1">
      <alignment horizontal="center"/>
    </xf>
    <xf numFmtId="0" fontId="12" fillId="10" borderId="15" xfId="0" applyFont="1" applyFill="1" applyBorder="1" applyAlignment="1">
      <alignment horizontal="center"/>
    </xf>
  </cellXfs>
  <cellStyles count="2">
    <cellStyle name="Normal" xfId="0" builtinId="0"/>
    <cellStyle name="Table Dates" xfId="1" xr:uid="{06C3EDAE-DB1E-477D-9A04-5AFA3217B06C}"/>
  </cellStyles>
  <dxfs count="76">
    <dxf>
      <fill>
        <patternFill>
          <bgColor rgb="FFFFC000"/>
        </patternFill>
      </fill>
    </dxf>
    <dxf>
      <font>
        <color theme="0" tint="-0.24994659260841701"/>
      </font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border outline="0">
        <bottom style="thin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Bookman Old Style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7" formatCode="#\ ?/?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ookman Old Style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ookman Old Style"/>
        <family val="1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ookman Old Style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ookman Old Style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ookman Old Style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ookman Old Style"/>
        <family val="1"/>
        <scheme val="none"/>
      </font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ookman Old Style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ookman Old Style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ookman Old Style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ookman Old Style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ookman Old Style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Bookman Old Style"/>
        <family val="1"/>
        <scheme val="none"/>
      </font>
    </dxf>
    <dxf>
      <alignment horizontal="left" vertical="center" textRotation="0" wrapText="0" indent="0" justifyLastLine="0" shrinkToFit="0" readingOrder="0"/>
    </dxf>
    <dxf>
      <numFmt numFmtId="19" formatCode="dd/mm/yyyy"/>
      <alignment horizontal="left" vertical="center" textRotation="0" wrapText="0" indent="0" justifyLastLine="0" shrinkToFit="0" readingOrder="0"/>
      <border diagonalUp="0" diagonalDown="0">
        <right style="thin">
          <color theme="0"/>
        </right>
        <vertical/>
      </border>
    </dxf>
    <dxf>
      <alignment horizontal="lef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ookman Old Style"/>
        <family val="1"/>
        <scheme val="none"/>
      </font>
      <numFmt numFmtId="164" formatCode="dd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ookman Old Style"/>
        <family val="1"/>
        <scheme val="none"/>
      </font>
      <numFmt numFmtId="164" formatCode="dd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ookman Old Style"/>
        <family val="1"/>
        <scheme val="none"/>
      </font>
      <numFmt numFmtId="164" formatCode="dd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ookman Old Style"/>
        <family val="1"/>
        <scheme val="none"/>
      </font>
      <numFmt numFmtId="164" formatCode="dd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ookman Old Style"/>
        <family val="1"/>
        <scheme val="none"/>
      </font>
      <numFmt numFmtId="164" formatCode="dd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ookman Old Style"/>
        <family val="1"/>
        <scheme val="none"/>
      </font>
      <numFmt numFmtId="164" formatCode="dd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ookman Old Style"/>
        <family val="1"/>
        <scheme val="none"/>
      </font>
      <numFmt numFmtId="164" formatCode="dd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ookman Old Style"/>
        <family val="1"/>
        <scheme val="none"/>
      </font>
      <numFmt numFmtId="164" formatCode="dd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ookman Old Style"/>
        <family val="1"/>
        <scheme val="none"/>
      </font>
      <numFmt numFmtId="164" formatCode="dd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ookman Old Style"/>
        <family val="1"/>
        <scheme val="none"/>
      </font>
      <numFmt numFmtId="164" formatCode="dd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ookman Old Style"/>
        <family val="1"/>
        <scheme val="none"/>
      </font>
      <numFmt numFmtId="164" formatCode="dd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ookman Old Style"/>
        <family val="1"/>
        <scheme val="none"/>
      </font>
      <numFmt numFmtId="164" formatCode="dd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ookman Old Style"/>
        <family val="1"/>
        <scheme val="none"/>
      </font>
      <numFmt numFmtId="164" formatCode="dd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ookman Old Style"/>
        <family val="1"/>
        <scheme val="none"/>
      </font>
      <numFmt numFmtId="164" formatCode="dd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ookman Old Style"/>
        <family val="1"/>
        <scheme val="none"/>
      </font>
      <numFmt numFmtId="164" formatCode="dd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ookman Old Style"/>
        <family val="1"/>
        <scheme val="none"/>
      </font>
      <numFmt numFmtId="164" formatCode="dd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ookman Old Style"/>
        <family val="1"/>
        <scheme val="none"/>
      </font>
      <numFmt numFmtId="164" formatCode="dd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ookman Old Style"/>
        <family val="1"/>
        <scheme val="none"/>
      </font>
      <numFmt numFmtId="164" formatCode="dd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ookman Old Style"/>
        <family val="1"/>
        <scheme val="none"/>
      </font>
      <numFmt numFmtId="164" formatCode="dd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ookman Old Style"/>
        <family val="1"/>
        <scheme val="none"/>
      </font>
      <numFmt numFmtId="164" formatCode="dd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ookman Old Style"/>
        <family val="1"/>
        <scheme val="none"/>
      </font>
      <numFmt numFmtId="164" formatCode="dd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ookman Old Style"/>
        <family val="1"/>
        <scheme val="none"/>
      </font>
      <numFmt numFmtId="164" formatCode="dd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ookman Old Style"/>
        <family val="1"/>
        <scheme val="none"/>
      </font>
      <numFmt numFmtId="164" formatCode="dd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ookman Old Style"/>
        <family val="1"/>
        <scheme val="none"/>
      </font>
      <numFmt numFmtId="164" formatCode="dd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ookman Old Style"/>
        <family val="1"/>
        <scheme val="none"/>
      </font>
      <numFmt numFmtId="164" formatCode="dd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ookman Old Style"/>
        <family val="1"/>
        <scheme val="none"/>
      </font>
      <numFmt numFmtId="164" formatCode="dd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ookman Old Style"/>
        <family val="1"/>
        <scheme val="none"/>
      </font>
      <numFmt numFmtId="164" formatCode="dd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ookman Old Style"/>
        <family val="1"/>
        <scheme val="none"/>
      </font>
      <numFmt numFmtId="164" formatCode="dd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ookman Old Style"/>
        <family val="1"/>
        <scheme val="none"/>
      </font>
      <numFmt numFmtId="164" formatCode="dd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ookman Old Style"/>
        <family val="1"/>
        <scheme val="none"/>
      </font>
      <numFmt numFmtId="164" formatCode="dd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ookman Old Style"/>
        <family val="1"/>
        <scheme val="none"/>
      </font>
      <numFmt numFmtId="164" formatCode="dd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ookman Old Style"/>
        <family val="1"/>
        <scheme val="none"/>
      </font>
      <numFmt numFmtId="164" formatCode="dd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ookman Old Style"/>
        <family val="1"/>
        <scheme val="none"/>
      </font>
      <numFmt numFmtId="164" formatCode="dd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ookman Old Style"/>
        <family val="1"/>
        <scheme val="none"/>
      </font>
      <numFmt numFmtId="164" formatCode="dd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ookman Old Style"/>
        <family val="1"/>
        <scheme val="none"/>
      </font>
      <numFmt numFmtId="164" formatCode="dd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ookman Old Style"/>
        <family val="1"/>
        <scheme val="none"/>
      </font>
      <numFmt numFmtId="164" formatCode="dd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ookman Old Style"/>
        <family val="1"/>
        <scheme val="none"/>
      </font>
      <numFmt numFmtId="164" formatCode="dd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ookman Old Style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ookman Old Style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ookman Old Style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man Old Style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man Old Style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man Old Style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man Old Style"/>
        <family val="1"/>
        <scheme val="none"/>
      </font>
      <numFmt numFmtId="19" formatCode="dd/mm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man Old Style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ookman Old Style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ookman Old Style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ookman Old Style"/>
        <family val="1"/>
        <scheme val="none"/>
      </font>
      <border diagonalUp="0" diagonalDown="0">
        <left style="thin">
          <color theme="1"/>
        </left>
        <right/>
        <top style="thin">
          <color theme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ookman Old Style"/>
        <family val="1"/>
        <scheme val="none"/>
      </font>
      <alignment horizontal="center" vertical="center" textRotation="0" wrapText="0" indent="0" justifyLastLine="0" shrinkToFit="0" readingOrder="0"/>
    </dxf>
    <dxf>
      <border outline="0">
        <right style="thin">
          <color theme="1"/>
        </righ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SalarySlip!A1"/><Relationship Id="rId1" Type="http://schemas.openxmlformats.org/officeDocument/2006/relationships/hyperlink" Target="#EmpSalaryTable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SalarySlip!A1"/><Relationship Id="rId1" Type="http://schemas.openxmlformats.org/officeDocument/2006/relationships/hyperlink" Target="#EmpAttendenceRecord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EmpAttendenceRecord!A1"/><Relationship Id="rId1" Type="http://schemas.openxmlformats.org/officeDocument/2006/relationships/hyperlink" Target="#EmpSalaryTabl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342901</xdr:rowOff>
    </xdr:from>
    <xdr:to>
      <xdr:col>14</xdr:col>
      <xdr:colOff>352425</xdr:colOff>
      <xdr:row>1</xdr:row>
      <xdr:rowOff>314326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0A079C-7975-0502-8A6E-27D67CC39D8B}"/>
            </a:ext>
          </a:extLst>
        </xdr:cNvPr>
        <xdr:cNvSpPr/>
      </xdr:nvSpPr>
      <xdr:spPr>
        <a:xfrm>
          <a:off x="7210425" y="342901"/>
          <a:ext cx="1304925" cy="4191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400" b="1">
              <a:solidFill>
                <a:schemeClr val="bg1"/>
              </a:solidFill>
            </a:rPr>
            <a:t>  Salary Table</a:t>
          </a:r>
        </a:p>
      </xdr:txBody>
    </xdr:sp>
    <xdr:clientData/>
  </xdr:twoCellAnchor>
  <xdr:twoCellAnchor>
    <xdr:from>
      <xdr:col>15</xdr:col>
      <xdr:colOff>238125</xdr:colOff>
      <xdr:row>0</xdr:row>
      <xdr:rowOff>342901</xdr:rowOff>
    </xdr:from>
    <xdr:to>
      <xdr:col>18</xdr:col>
      <xdr:colOff>114300</xdr:colOff>
      <xdr:row>1</xdr:row>
      <xdr:rowOff>295276</xdr:rowOff>
    </xdr:to>
    <xdr:sp macro="" textlink="">
      <xdr:nvSpPr>
        <xdr:cNvPr id="3" name="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DDDB01-81E4-1D60-7BF7-6BAF969D2F9A}"/>
            </a:ext>
          </a:extLst>
        </xdr:cNvPr>
        <xdr:cNvSpPr/>
      </xdr:nvSpPr>
      <xdr:spPr>
        <a:xfrm>
          <a:off x="8877300" y="342901"/>
          <a:ext cx="1304925" cy="40005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600" b="1"/>
            <a:t>Salary Slip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0</xdr:row>
      <xdr:rowOff>85725</xdr:rowOff>
    </xdr:from>
    <xdr:to>
      <xdr:col>3</xdr:col>
      <xdr:colOff>1438275</xdr:colOff>
      <xdr:row>3</xdr:row>
      <xdr:rowOff>47625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1BF003-B8CA-B980-8652-CA079C43C239}"/>
            </a:ext>
          </a:extLst>
        </xdr:cNvPr>
        <xdr:cNvSpPr/>
      </xdr:nvSpPr>
      <xdr:spPr>
        <a:xfrm>
          <a:off x="4552950" y="85725"/>
          <a:ext cx="1400175" cy="5334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IN" sz="1200" b="1"/>
            <a:t>Back On Attendence Sheet</a:t>
          </a:r>
        </a:p>
      </xdr:txBody>
    </xdr:sp>
    <xdr:clientData/>
  </xdr:twoCellAnchor>
  <xdr:twoCellAnchor>
    <xdr:from>
      <xdr:col>4</xdr:col>
      <xdr:colOff>285751</xdr:colOff>
      <xdr:row>0</xdr:row>
      <xdr:rowOff>95250</xdr:rowOff>
    </xdr:from>
    <xdr:to>
      <xdr:col>4</xdr:col>
      <xdr:colOff>1543050</xdr:colOff>
      <xdr:row>3</xdr:row>
      <xdr:rowOff>57150</xdr:rowOff>
    </xdr:to>
    <xdr:sp macro="" textlink="">
      <xdr:nvSpPr>
        <xdr:cNvPr id="4" name="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4D4045F-3D8C-E221-C9E7-3FA6B433D7C3}"/>
            </a:ext>
          </a:extLst>
        </xdr:cNvPr>
        <xdr:cNvSpPr/>
      </xdr:nvSpPr>
      <xdr:spPr>
        <a:xfrm>
          <a:off x="6334126" y="95250"/>
          <a:ext cx="1257299" cy="5334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IN" sz="1200" b="1"/>
            <a:t>Go On Salary Slip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485776</xdr:colOff>
      <xdr:row>12</xdr:row>
      <xdr:rowOff>180975</xdr:rowOff>
    </xdr:from>
    <xdr:to>
      <xdr:col>10</xdr:col>
      <xdr:colOff>600076</xdr:colOff>
      <xdr:row>15</xdr:row>
      <xdr:rowOff>142875</xdr:rowOff>
    </xdr:to>
    <xdr:sp macro="" textlink="">
      <xdr:nvSpPr>
        <xdr:cNvPr id="4" name="Rectangl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EF14A4-E56B-47DF-80CC-4A70BD70D9DB}"/>
            </a:ext>
          </a:extLst>
        </xdr:cNvPr>
        <xdr:cNvSpPr/>
      </xdr:nvSpPr>
      <xdr:spPr>
        <a:xfrm>
          <a:off x="10248901" y="2657475"/>
          <a:ext cx="1333500" cy="5334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IN" sz="1200" b="1"/>
            <a:t>Back On Salary Table</a:t>
          </a:r>
        </a:p>
      </xdr:txBody>
    </xdr:sp>
    <xdr:clientData/>
  </xdr:twoCellAnchor>
  <xdr:twoCellAnchor>
    <xdr:from>
      <xdr:col>5</xdr:col>
      <xdr:colOff>581025</xdr:colOff>
      <xdr:row>12</xdr:row>
      <xdr:rowOff>180975</xdr:rowOff>
    </xdr:from>
    <xdr:to>
      <xdr:col>8</xdr:col>
      <xdr:colOff>38100</xdr:colOff>
      <xdr:row>15</xdr:row>
      <xdr:rowOff>142875</xdr:rowOff>
    </xdr:to>
    <xdr:sp macro="" textlink="">
      <xdr:nvSpPr>
        <xdr:cNvPr id="5" name="Rectangl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3EF951-8B68-DF91-405B-48CCA91662C4}"/>
            </a:ext>
          </a:extLst>
        </xdr:cNvPr>
        <xdr:cNvSpPr/>
      </xdr:nvSpPr>
      <xdr:spPr>
        <a:xfrm>
          <a:off x="8401050" y="2657475"/>
          <a:ext cx="1400175" cy="5334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IN" sz="1200" b="1"/>
            <a:t>Back On Attendence Sheet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63CF9839-F235-4A3C-865A-1A7A1B37F76E}" name="Table7" displayName="Table7" ref="B3:C19" totalsRowShown="0" tableBorderDxfId="75">
  <tableColumns count="2">
    <tableColumn id="1" xr3:uid="{CDBD3240-FA50-4997-BC43-E7DF2532FE4E}" name="Employee ID" dataDxfId="74"/>
    <tableColumn id="2" xr3:uid="{78837807-4DAD-4BBE-8569-3D930E1561AA}" name="Employee Name" dataDxfId="73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80EFBC6-E30E-45E8-A8B5-7775FFD69328}" name="LeaveTracker" displayName="LeaveTracker" ref="B4:F30" totalsRowShown="0" headerRowDxfId="72" dataDxfId="71">
  <tableColumns count="5">
    <tableColumn id="1" xr3:uid="{B95F920A-9D7C-413D-9AE5-11F358C11AFB}" name="Employee Name" dataDxfId="70"/>
    <tableColumn id="2" xr3:uid="{0BAEC914-E346-4D0F-9E55-09249825A877}" name="Startdate" dataDxfId="69"/>
    <tableColumn id="3" xr3:uid="{BC4DBD81-1958-4DC8-8729-17C848A2B9CD}" name="Enddate" dataDxfId="68"/>
    <tableColumn id="5" xr3:uid="{BBAE7AB2-BBDB-4EE4-ABEE-3841AD7B4759}" name="Leave Types" dataDxfId="67"/>
    <tableColumn id="4" xr3:uid="{C7B54FF9-096D-4A08-ADB0-CA9EA57AA93E}" name="Days" dataDxfId="66"/>
  </tableColumns>
  <tableStyleInfo name="TableStyleMedium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892CCA6-1DBF-4CB7-B809-FBADF42078B6}" name="Table5" displayName="Table5" ref="B5:AM17" totalsRowShown="0" headerRowDxfId="65" dataDxfId="64">
  <tableColumns count="38">
    <tableColumn id="1" xr3:uid="{EF63E462-7EFB-47CD-A43B-FD2BC3F3DA45}" name="Weekday/Month" dataDxfId="63"/>
    <tableColumn id="2" xr3:uid="{94850CE5-B9E4-474B-ABE7-5BBCED1FFBB0}" name="SUN" dataDxfId="62">
      <calculatedColumnFormula>IFERROR(IF(TEXT(DATE(calyear,ROW($A1),1),"DDD")=LEFT(C$5,3),DATE(calyear,ROW($A1),1),""),"")</calculatedColumnFormula>
    </tableColumn>
    <tableColumn id="3" xr3:uid="{AA5E1233-998A-496B-91D4-D4B49A755E18}" name="MON" dataDxfId="61">
      <calculatedColumnFormula>IFERROR(IF(TEXT(DATE(calyear,ROW($A1),1),"DDD")=LEFT(D$5,3),DATE(calyear,ROW($A1),1),IF(C6&gt;0,C6+1,"")),"")</calculatedColumnFormula>
    </tableColumn>
    <tableColumn id="4" xr3:uid="{F7A5FBA2-2C97-48FB-8B50-037364EADF7C}" name="TUE" dataDxfId="60">
      <calculatedColumnFormula>IFERROR(IF(TEXT(DATE(calyear,ROW($A1),1),"DDD")=LEFT(E$5,3),DATE(calyear,ROW($A1),1),IF(D6&gt;0,D6+1,"")),"")</calculatedColumnFormula>
    </tableColumn>
    <tableColumn id="5" xr3:uid="{B4AC0AE9-DF44-48EE-945B-96058F360D90}" name="WED" dataDxfId="59">
      <calculatedColumnFormula>IFERROR(IF(TEXT(DATE(calyear,ROW($A1),1),"DDD")=LEFT(F$5,3),DATE(calyear,ROW($A1),1),IF(E6&gt;0,E6+1,"")),"")</calculatedColumnFormula>
    </tableColumn>
    <tableColumn id="6" xr3:uid="{808A666E-9C67-44EB-8515-02902C37B346}" name="THU" dataDxfId="58">
      <calculatedColumnFormula>IFERROR(IF(TEXT(DATE(calyear,ROW($A1),1),"DDD")=LEFT(G$5,3),DATE(calyear,ROW($A1),1),IF(F6&gt;0,F6+1,"")),"")</calculatedColumnFormula>
    </tableColumn>
    <tableColumn id="7" xr3:uid="{A8F24AC8-AEFB-4440-8B00-32C9E5049B32}" name="FRI" dataDxfId="57">
      <calculatedColumnFormula>IFERROR(IF(TEXT(DATE(calyear,ROW($A1),1),"DDD")=LEFT(H$5,3),DATE(calyear,ROW($A1),1),IF(G6&gt;0,G6+1,"")),"")</calculatedColumnFormula>
    </tableColumn>
    <tableColumn id="8" xr3:uid="{326DAFE2-BD60-4BF0-BE44-43C982001063}" name="SAT" dataDxfId="56">
      <calculatedColumnFormula>IFERROR(IF(TEXT(DATE(calyear,ROW($A1),1),"DDD")=LEFT(I$5,3),DATE(calyear,ROW($A1),1),IF(H6&gt;0,H6+1,"")),"")</calculatedColumnFormula>
    </tableColumn>
    <tableColumn id="9" xr3:uid="{F14A4643-94E9-480B-A340-790564F317E6}" name="SUN2" dataDxfId="55">
      <calculatedColumnFormula>IF(AND(I6&gt;0,I6&lt;EOMONTH($I6,0)),I6+1,"")</calculatedColumnFormula>
    </tableColumn>
    <tableColumn id="10" xr3:uid="{A1943A8B-B0A7-40E8-824B-9F1455D85F61}" name="MON3" dataDxfId="54">
      <calculatedColumnFormula>IF(AND(J6&gt;0,J6&lt;EOMONTH($I6,0)),J6+1,"")</calculatedColumnFormula>
    </tableColumn>
    <tableColumn id="11" xr3:uid="{AAD65493-E65A-4F63-835C-039332921A95}" name="TUE4" dataDxfId="53">
      <calculatedColumnFormula>IF(AND(K6&gt;0,K6&lt;EOMONTH($I6,0)),K6+1,"")</calculatedColumnFormula>
    </tableColumn>
    <tableColumn id="12" xr3:uid="{FB8CD2B3-8284-4B57-AD0F-BE7D752618DF}" name="WED5" dataDxfId="52">
      <calculatedColumnFormula>IF(AND(L6&gt;0,L6&lt;EOMONTH($I6,0)),L6+1,"")</calculatedColumnFormula>
    </tableColumn>
    <tableColumn id="13" xr3:uid="{ACF63397-B04E-491C-AF31-43F9AC970877}" name="THU6" dataDxfId="51">
      <calculatedColumnFormula>IF(AND(M6&gt;0,M6&lt;EOMONTH($I6,0)),M6+1,"")</calculatedColumnFormula>
    </tableColumn>
    <tableColumn id="14" xr3:uid="{FD54FFE5-A09D-4EDB-B9C8-0649D6C670EB}" name="FRI7" dataDxfId="50">
      <calculatedColumnFormula>IF(AND(N6&gt;0,N6&lt;EOMONTH($I6,0)),N6+1,"")</calculatedColumnFormula>
    </tableColumn>
    <tableColumn id="15" xr3:uid="{C4C6A2E0-89B6-45AB-836E-260B5DB3C5BA}" name="SAT8" dataDxfId="49">
      <calculatedColumnFormula>IF(AND(O6&gt;0,O6&lt;EOMONTH($I6,0)),O6+1,"")</calculatedColumnFormula>
    </tableColumn>
    <tableColumn id="16" xr3:uid="{67980361-5819-4E30-B052-9AB030B2B681}" name="SUN9" dataDxfId="48">
      <calculatedColumnFormula>IF(AND(P6&gt;0,P6&lt;EOMONTH($I6,0)),P6+1,"")</calculatedColumnFormula>
    </tableColumn>
    <tableColumn id="17" xr3:uid="{62023352-748A-4473-8170-C60249E68762}" name="MON10" dataDxfId="47">
      <calculatedColumnFormula>IF(AND(Q6&gt;0,Q6&lt;EOMONTH($I6,0)),Q6+1,"")</calculatedColumnFormula>
    </tableColumn>
    <tableColumn id="18" xr3:uid="{A2FA2F84-69DC-41D7-A375-690D08B321AA}" name="TUE11" dataDxfId="46">
      <calculatedColumnFormula>IF(AND(R6&gt;0,R6&lt;EOMONTH($I6,0)),R6+1,"")</calculatedColumnFormula>
    </tableColumn>
    <tableColumn id="19" xr3:uid="{CFD4F31E-E357-495A-A2C0-C1A53E44929B}" name="WED12" dataDxfId="45">
      <calculatedColumnFormula>IF(AND(S6&gt;0,S6&lt;EOMONTH($I6,0)),S6+1,"")</calculatedColumnFormula>
    </tableColumn>
    <tableColumn id="20" xr3:uid="{6B83889C-688D-401A-8A6C-32B898FA97E1}" name="THU13" dataDxfId="44">
      <calculatedColumnFormula>IF(AND(T6&gt;0,T6&lt;EOMONTH($I6,0)),T6+1,"")</calculatedColumnFormula>
    </tableColumn>
    <tableColumn id="21" xr3:uid="{3D1B6192-62D6-4B76-A8DC-499BDF044238}" name="FRI14" dataDxfId="43">
      <calculatedColumnFormula>IF(AND(U6&gt;0,U6&lt;EOMONTH($I6,0)),U6+1,"")</calculatedColumnFormula>
    </tableColumn>
    <tableColumn id="22" xr3:uid="{1F5AF52C-8A55-4193-8038-C457C26A265D}" name="SAT2" dataDxfId="42">
      <calculatedColumnFormula>IF(AND(V6&gt;0,V6&lt;EOMONTH($I6,0)),V6+1,"")</calculatedColumnFormula>
    </tableColumn>
    <tableColumn id="23" xr3:uid="{7868D4FD-0D20-403A-9587-C46D06487603}" name="SUN16" dataDxfId="41">
      <calculatedColumnFormula>IF(AND(W6&gt;0,W6&lt;EOMONTH($I6,0)),W6+1,"")</calculatedColumnFormula>
    </tableColumn>
    <tableColumn id="24" xr3:uid="{BBB0A0DA-7757-4D30-8942-5FB4F683542A}" name="MON17" dataDxfId="40">
      <calculatedColumnFormula>IF(AND(X6&gt;0,X6&lt;EOMONTH($I6,0)),X6+1,"")</calculatedColumnFormula>
    </tableColumn>
    <tableColumn id="25" xr3:uid="{E32F6CD8-7828-4034-93A3-69F33BA758FB}" name="TUE18" dataDxfId="39">
      <calculatedColumnFormula>IF(AND(Y6&gt;0,Y6&lt;EOMONTH($I6,0)),Y6+1,"")</calculatedColumnFormula>
    </tableColumn>
    <tableColumn id="26" xr3:uid="{5747E950-8236-4E67-9025-7E81D1F2CB8F}" name="WED19" dataDxfId="38">
      <calculatedColumnFormula>IF(AND(Z6&gt;0,Z6&lt;EOMONTH($I6,0)),Z6+1,"")</calculatedColumnFormula>
    </tableColumn>
    <tableColumn id="27" xr3:uid="{33A88C45-DBAD-4BB9-B831-849B51056B01}" name="THU20" dataDxfId="37">
      <calculatedColumnFormula>IF(AND(AA6&gt;0,AA6&lt;EOMONTH($I6,0)),AA6+1,"")</calculatedColumnFormula>
    </tableColumn>
    <tableColumn id="28" xr3:uid="{8859329E-4974-4EEA-AA27-E6FC9F70DB0D}" name="FRI21" dataDxfId="36">
      <calculatedColumnFormula>IF(AND(AB6&gt;0,AB6&lt;EOMONTH($I6,0)),AB6+1,"")</calculatedColumnFormula>
    </tableColumn>
    <tableColumn id="29" xr3:uid="{02890038-8AAF-4CA8-9C1B-67B4F7BC0057}" name="SAT22" dataDxfId="35">
      <calculatedColumnFormula>IF(AND(AC6&gt;0,AC6&lt;EOMONTH($I6,0)),AC6+1,"")</calculatedColumnFormula>
    </tableColumn>
    <tableColumn id="30" xr3:uid="{40605CAA-F5FC-4D2E-B6FA-4CA0B5E18A62}" name="SUN23" dataDxfId="34">
      <calculatedColumnFormula>IF(AND(AD6&gt;0,AD6&lt;EOMONTH($I6,0)),AD6+1,"")</calculatedColumnFormula>
    </tableColumn>
    <tableColumn id="31" xr3:uid="{E20F3508-DAA6-4E03-AA8E-FBB566D78FF5}" name="MON24" dataDxfId="33">
      <calculatedColumnFormula>IF(AND(AE6&gt;0,AE6&lt;EOMONTH($I6,0)),AE6+1,"")</calculatedColumnFormula>
    </tableColumn>
    <tableColumn id="32" xr3:uid="{22D07229-7ADB-4D47-B4B5-667AB108DD82}" name="TUE25" dataDxfId="32">
      <calculatedColumnFormula>IF(AND(AF6&gt;0,AF6&lt;EOMONTH($I6,0)),AF6+1,"")</calculatedColumnFormula>
    </tableColumn>
    <tableColumn id="33" xr3:uid="{585C7523-8008-4F05-AB70-59B32E0E74C4}" name="WED26" dataDxfId="31">
      <calculatedColumnFormula>IF(AND(AG6&gt;0,AG6&lt;EOMONTH($I6,0)),AG6+1,"")</calculatedColumnFormula>
    </tableColumn>
    <tableColumn id="34" xr3:uid="{A7FE9DBB-8BB3-4848-AC6D-6D3327B0E279}" name="THU27" dataDxfId="30">
      <calculatedColumnFormula>IF(AND(AH6&gt;0,AH6&lt;EOMONTH($I6,0)),AH6+1,"")</calculatedColumnFormula>
    </tableColumn>
    <tableColumn id="35" xr3:uid="{E5E50840-73DE-45F6-A722-059001091B3C}" name="FRI28" dataDxfId="29">
      <calculatedColumnFormula>IF(AND(AI6&gt;0,AI6&lt;EOMONTH($I6,0)),AI6+1,"")</calculatedColumnFormula>
    </tableColumn>
    <tableColumn id="36" xr3:uid="{64725677-482B-4751-97B6-B907F0B6A106}" name="SAT29" dataDxfId="28">
      <calculatedColumnFormula>IF(AND(AJ6&gt;0,AJ6&lt;EOMONTH($I6,0)),AJ6+1,"")</calculatedColumnFormula>
    </tableColumn>
    <tableColumn id="37" xr3:uid="{5B3614BA-DFCD-4BB9-92F0-7A49B149CBAF}" name="SUN30" dataDxfId="27">
      <calculatedColumnFormula>IF(AND(AK6&gt;0,AK6&lt;EOMONTH($I6,0)),AK6+1,"")</calculatedColumnFormula>
    </tableColumn>
    <tableColumn id="38" xr3:uid="{18CB03A3-CDF2-4074-9B93-66CDD8BC7F5A}" name="MON31" dataDxfId="26">
      <calculatedColumnFormula>IF(AND(AL6&gt;0,AL6&lt;EOMONTH($I6,0)),AL6+1,"")</calculatedColumnFormula>
    </tableColumn>
  </tableColumns>
  <tableStyleInfo name="TableStyleMedium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F7F96B9-F561-4922-B3F5-6CFF7D419232}" name="Comholidays" displayName="Comholidays" ref="C3:D9" totalsRowShown="0" headerRowDxfId="25" dataDxfId="23" headerRowBorderDxfId="24">
  <tableColumns count="2">
    <tableColumn id="1" xr3:uid="{7EC74AE7-DE7D-4B11-BDC4-1F2ABA55D08C}" name="Company holidays" dataDxfId="22"/>
    <tableColumn id="2" xr3:uid="{1847301D-8392-447F-8965-09B60A653E8E}" name="Description" dataDxfId="21"/>
  </tableColumns>
  <tableStyleInfo name="TableStyleMedium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EFD7D0A-5E28-4156-BB00-D3E93453F1F0}" name="Table6" displayName="Table6" ref="A5:L21" totalsRowShown="0" headerRowDxfId="20">
  <tableColumns count="12">
    <tableColumn id="1" xr3:uid="{D316CDC3-1170-453C-9666-FBC2EE72E19D}" name="Sr.No." dataDxfId="19"/>
    <tableColumn id="2" xr3:uid="{3AA1BC5D-CC45-42AB-9A6E-318CCFE25C57}" name="Employee Id" dataDxfId="18"/>
    <tableColumn id="3" xr3:uid="{D29D8F93-CB8E-43AD-8F60-CB61FA68AFE7}" name="Employee Name" dataDxfId="17"/>
    <tableColumn id="4" xr3:uid="{BD16D7B5-64A9-42FE-936D-95EFA261BAFE}" name="Designation" dataDxfId="16"/>
    <tableColumn id="5" xr3:uid="{9214707F-F802-40A2-8C97-A06FD37748BE}" name="Department" dataDxfId="15"/>
    <tableColumn id="6" xr3:uid="{6A39FA09-8632-4C8B-8F8A-042554EF3B4A}" name="DOJ" dataDxfId="14"/>
    <tableColumn id="7" xr3:uid="{A253785F-857E-47A5-A1B8-B38533CC49DB}" name="UAN" dataDxfId="13"/>
    <tableColumn id="8" xr3:uid="{EB3271FF-5B43-4F43-9A49-63AF27F7BAA7}" name="Basic Salary" dataDxfId="12"/>
    <tableColumn id="11" xr3:uid="{E9F6763C-F9CC-47D7-A126-EF1980C79E0E}" name="Salary /Day" dataDxfId="11">
      <calculatedColumnFormula>Table6[[#This Row],[Basic Salary]]*12/365</calculatedColumnFormula>
    </tableColumn>
    <tableColumn id="12" xr3:uid="{7EF77F1A-C63D-44A0-941F-22796C00BF86}" name="Salary/h" dataDxfId="10">
      <calculatedColumnFormula>Table6[[#This Row],[Salary /Day]]/8</calculatedColumnFormula>
    </tableColumn>
    <tableColumn id="9" xr3:uid="{51DB0B46-8680-411B-A139-A4944BE7D0AB}" name="Bank Name" dataDxfId="9"/>
    <tableColumn id="10" xr3:uid="{B3AC1328-9C66-4A60-8854-9045BDB9F8B6}" name="Bank A/c No." dataDxfId="8">
      <calculatedColumnFormula>RANDBETWEEN(120345678912,987098709876)</calculatedColumnFormula>
    </tableColumn>
  </tableColumns>
  <tableStyleInfo name="TableStyleMedium1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37686B2-6923-4E0A-83A1-76E92682C42A}" name="LeaveTypes" displayName="LeaveTypes" ref="C3:C7" totalsRowShown="0" headerRowDxfId="7" tableBorderDxfId="6">
  <tableColumns count="1">
    <tableColumn id="1" xr3:uid="{F4201BDC-3A5C-48E8-B0C1-09B3A24411C5}" name="Leave Types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738AF-B6CD-4D99-BF8F-1834F1E9A679}">
  <dimension ref="A1:J26"/>
  <sheetViews>
    <sheetView workbookViewId="0">
      <selection activeCell="K5" sqref="K5:L27"/>
    </sheetView>
  </sheetViews>
  <sheetFormatPr defaultRowHeight="15" x14ac:dyDescent="0.25"/>
  <cols>
    <col min="1" max="1" width="10.42578125" bestFit="1" customWidth="1"/>
    <col min="2" max="2" width="17.42578125" bestFit="1" customWidth="1"/>
    <col min="3" max="3" width="24" bestFit="1" customWidth="1"/>
    <col min="6" max="7" width="10.42578125" bestFit="1" customWidth="1"/>
    <col min="10" max="10" width="17.42578125" bestFit="1" customWidth="1"/>
    <col min="11" max="11" width="24.140625" bestFit="1" customWidth="1"/>
    <col min="12" max="12" width="14.28515625" customWidth="1"/>
  </cols>
  <sheetData>
    <row r="1" spans="1:10" x14ac:dyDescent="0.25">
      <c r="A1">
        <v>1</v>
      </c>
    </row>
    <row r="2" spans="1:10" x14ac:dyDescent="0.25">
      <c r="A2">
        <v>2</v>
      </c>
      <c r="B2" s="54" t="s">
        <v>6</v>
      </c>
      <c r="C2" s="54"/>
      <c r="J2" t="s">
        <v>22</v>
      </c>
    </row>
    <row r="3" spans="1:10" x14ac:dyDescent="0.25">
      <c r="A3">
        <v>3</v>
      </c>
      <c r="B3" t="s">
        <v>0</v>
      </c>
      <c r="C3" t="s">
        <v>1</v>
      </c>
      <c r="J3" s="3" t="s">
        <v>7</v>
      </c>
    </row>
    <row r="4" spans="1:10" x14ac:dyDescent="0.25">
      <c r="A4">
        <v>4</v>
      </c>
      <c r="B4" s="2">
        <v>44927</v>
      </c>
      <c r="C4" t="s">
        <v>2</v>
      </c>
      <c r="F4" s="1"/>
      <c r="G4" s="1"/>
      <c r="J4" s="3" t="s">
        <v>8</v>
      </c>
    </row>
    <row r="5" spans="1:10" x14ac:dyDescent="0.25">
      <c r="A5">
        <v>5</v>
      </c>
      <c r="B5" s="2">
        <v>44952</v>
      </c>
      <c r="C5" t="s">
        <v>3</v>
      </c>
      <c r="F5" s="1"/>
      <c r="G5" s="1"/>
      <c r="J5" s="4" t="s">
        <v>9</v>
      </c>
    </row>
    <row r="6" spans="1:10" x14ac:dyDescent="0.25">
      <c r="A6">
        <v>6</v>
      </c>
      <c r="B6" s="2">
        <v>45153</v>
      </c>
      <c r="C6" t="s">
        <v>4</v>
      </c>
      <c r="F6" s="1"/>
      <c r="G6" s="1"/>
      <c r="J6" s="5" t="s">
        <v>10</v>
      </c>
    </row>
    <row r="7" spans="1:10" x14ac:dyDescent="0.25">
      <c r="A7">
        <v>7</v>
      </c>
      <c r="B7" s="2">
        <v>44995</v>
      </c>
      <c r="C7" t="s">
        <v>21</v>
      </c>
      <c r="F7" s="1"/>
      <c r="G7" s="1"/>
    </row>
    <row r="8" spans="1:10" x14ac:dyDescent="0.25">
      <c r="A8">
        <v>8</v>
      </c>
      <c r="B8" s="2">
        <v>45153</v>
      </c>
      <c r="C8" t="s">
        <v>4</v>
      </c>
      <c r="F8" s="1"/>
      <c r="G8" s="1"/>
    </row>
    <row r="9" spans="1:10" x14ac:dyDescent="0.25">
      <c r="A9">
        <v>9</v>
      </c>
      <c r="B9" s="2">
        <v>45285</v>
      </c>
      <c r="C9" t="s">
        <v>5</v>
      </c>
      <c r="F9" s="1"/>
      <c r="G9" s="1"/>
    </row>
    <row r="10" spans="1:10" x14ac:dyDescent="0.25">
      <c r="A10">
        <v>10</v>
      </c>
      <c r="F10" s="1"/>
      <c r="G10" s="1"/>
    </row>
    <row r="11" spans="1:10" x14ac:dyDescent="0.25">
      <c r="A11">
        <v>11</v>
      </c>
      <c r="F11" s="1"/>
      <c r="G11" s="1"/>
    </row>
    <row r="12" spans="1:10" x14ac:dyDescent="0.25">
      <c r="A12">
        <v>12</v>
      </c>
      <c r="F12" s="1"/>
      <c r="G12" s="1"/>
    </row>
    <row r="13" spans="1:10" x14ac:dyDescent="0.25">
      <c r="F13" s="1"/>
      <c r="G13" s="1"/>
    </row>
    <row r="14" spans="1:10" x14ac:dyDescent="0.25">
      <c r="F14" s="1"/>
      <c r="G14" s="1"/>
    </row>
    <row r="15" spans="1:10" x14ac:dyDescent="0.25">
      <c r="F15" s="1"/>
      <c r="G15" s="1"/>
    </row>
    <row r="16" spans="1:10" x14ac:dyDescent="0.25">
      <c r="F16" s="1"/>
      <c r="G16" s="1"/>
    </row>
    <row r="17" spans="6:7" x14ac:dyDescent="0.25">
      <c r="F17" s="1"/>
      <c r="G17" s="1"/>
    </row>
    <row r="18" spans="6:7" x14ac:dyDescent="0.25">
      <c r="F18" s="1"/>
      <c r="G18" s="1"/>
    </row>
    <row r="19" spans="6:7" x14ac:dyDescent="0.25">
      <c r="F19" s="1"/>
      <c r="G19" s="1"/>
    </row>
    <row r="20" spans="6:7" x14ac:dyDescent="0.25">
      <c r="F20" s="1"/>
      <c r="G20" s="1"/>
    </row>
    <row r="21" spans="6:7" x14ac:dyDescent="0.25">
      <c r="F21" s="1"/>
      <c r="G21" s="1"/>
    </row>
    <row r="22" spans="6:7" x14ac:dyDescent="0.25">
      <c r="F22" s="1"/>
      <c r="G22" s="1"/>
    </row>
    <row r="23" spans="6:7" x14ac:dyDescent="0.25">
      <c r="F23" s="1"/>
      <c r="G23" s="1"/>
    </row>
    <row r="24" spans="6:7" x14ac:dyDescent="0.25">
      <c r="F24" s="1"/>
      <c r="G24" s="1"/>
    </row>
    <row r="25" spans="6:7" x14ac:dyDescent="0.25">
      <c r="F25" s="1"/>
      <c r="G25" s="1"/>
    </row>
    <row r="26" spans="6:7" x14ac:dyDescent="0.25">
      <c r="F26" s="1"/>
      <c r="G26" s="1"/>
    </row>
  </sheetData>
  <mergeCells count="1">
    <mergeCell ref="B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F0AF3-A4B1-4018-AE7C-57240247CB38}">
  <dimension ref="A1:B23"/>
  <sheetViews>
    <sheetView workbookViewId="0">
      <selection activeCell="E7" sqref="E7"/>
    </sheetView>
  </sheetViews>
  <sheetFormatPr defaultRowHeight="15" x14ac:dyDescent="0.25"/>
  <cols>
    <col min="1" max="2" width="10.42578125" bestFit="1" customWidth="1"/>
  </cols>
  <sheetData>
    <row r="1" spans="1:2" x14ac:dyDescent="0.25">
      <c r="A1" s="1">
        <v>44929</v>
      </c>
      <c r="B1" s="1">
        <v>44929</v>
      </c>
    </row>
    <row r="2" spans="1:2" x14ac:dyDescent="0.25">
      <c r="A2" s="1">
        <v>44943</v>
      </c>
      <c r="B2" s="1">
        <v>44944</v>
      </c>
    </row>
    <row r="3" spans="1:2" x14ac:dyDescent="0.25">
      <c r="A3" s="1">
        <v>44944</v>
      </c>
      <c r="B3" s="1">
        <v>44947</v>
      </c>
    </row>
    <row r="4" spans="1:2" x14ac:dyDescent="0.25">
      <c r="A4" s="1">
        <v>44905</v>
      </c>
      <c r="B4" s="1">
        <v>44911</v>
      </c>
    </row>
    <row r="5" spans="1:2" x14ac:dyDescent="0.25">
      <c r="A5" s="1">
        <v>44896</v>
      </c>
      <c r="B5" s="1">
        <v>44897</v>
      </c>
    </row>
    <row r="6" spans="1:2" x14ac:dyDescent="0.25">
      <c r="A6" s="1">
        <v>44879</v>
      </c>
      <c r="B6" s="1">
        <v>44883</v>
      </c>
    </row>
    <row r="7" spans="1:2" x14ac:dyDescent="0.25">
      <c r="A7" s="1">
        <v>44957</v>
      </c>
      <c r="B7" s="1">
        <v>44961</v>
      </c>
    </row>
    <row r="8" spans="1:2" x14ac:dyDescent="0.25">
      <c r="A8" s="1">
        <v>44896</v>
      </c>
      <c r="B8" s="1">
        <v>44901</v>
      </c>
    </row>
    <row r="9" spans="1:2" x14ac:dyDescent="0.25">
      <c r="A9" s="1">
        <v>44905</v>
      </c>
      <c r="B9" s="1">
        <v>44911</v>
      </c>
    </row>
    <row r="10" spans="1:2" x14ac:dyDescent="0.25">
      <c r="A10" s="1">
        <v>44939</v>
      </c>
      <c r="B10" s="1">
        <v>44941</v>
      </c>
    </row>
    <row r="11" spans="1:2" x14ac:dyDescent="0.25">
      <c r="A11" s="1">
        <v>44941</v>
      </c>
      <c r="B11" s="1">
        <v>44946</v>
      </c>
    </row>
    <row r="12" spans="1:2" x14ac:dyDescent="0.25">
      <c r="A12" s="1">
        <v>45090</v>
      </c>
      <c r="B12" s="1">
        <v>45092</v>
      </c>
    </row>
    <row r="13" spans="1:2" x14ac:dyDescent="0.25">
      <c r="A13" s="1">
        <v>44953</v>
      </c>
      <c r="B13" s="1">
        <v>44960</v>
      </c>
    </row>
    <row r="14" spans="1:2" x14ac:dyDescent="0.25">
      <c r="A14" s="1">
        <v>44943</v>
      </c>
      <c r="B14" s="1">
        <v>44944</v>
      </c>
    </row>
    <row r="15" spans="1:2" x14ac:dyDescent="0.25">
      <c r="A15" s="1">
        <v>44907</v>
      </c>
      <c r="B15" s="1">
        <v>44912</v>
      </c>
    </row>
    <row r="16" spans="1:2" x14ac:dyDescent="0.25">
      <c r="A16" s="1">
        <v>44916</v>
      </c>
      <c r="B16" s="1">
        <v>44917</v>
      </c>
    </row>
    <row r="17" spans="1:2" x14ac:dyDescent="0.25">
      <c r="A17" s="1">
        <v>44909</v>
      </c>
      <c r="B17" s="1">
        <v>44911</v>
      </c>
    </row>
    <row r="18" spans="1:2" x14ac:dyDescent="0.25">
      <c r="A18" s="1">
        <v>44894</v>
      </c>
      <c r="B18" s="1">
        <v>44901</v>
      </c>
    </row>
    <row r="19" spans="1:2" x14ac:dyDescent="0.25">
      <c r="A19" s="1">
        <v>44898</v>
      </c>
      <c r="B19" s="1">
        <v>44902</v>
      </c>
    </row>
    <row r="20" spans="1:2" x14ac:dyDescent="0.25">
      <c r="A20" s="1">
        <v>44957</v>
      </c>
      <c r="B20" s="1">
        <v>44959</v>
      </c>
    </row>
    <row r="21" spans="1:2" x14ac:dyDescent="0.25">
      <c r="A21" s="1">
        <v>44889</v>
      </c>
      <c r="B21" s="1">
        <v>44894</v>
      </c>
    </row>
    <row r="22" spans="1:2" x14ac:dyDescent="0.25">
      <c r="A22" s="1">
        <v>45265</v>
      </c>
      <c r="B22" s="1">
        <v>45269</v>
      </c>
    </row>
    <row r="23" spans="1:2" x14ac:dyDescent="0.25">
      <c r="A23" s="1">
        <v>45027</v>
      </c>
      <c r="B23" s="1">
        <v>45035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577BA-787A-443B-995C-97183A808FD6}">
  <dimension ref="A1:E19"/>
  <sheetViews>
    <sheetView workbookViewId="0">
      <selection activeCell="C12" sqref="C12"/>
    </sheetView>
  </sheetViews>
  <sheetFormatPr defaultRowHeight="22.5" customHeight="1" x14ac:dyDescent="0.25"/>
  <cols>
    <col min="1" max="1" width="9.140625" style="9"/>
    <col min="2" max="2" width="20.85546875" style="9" customWidth="1"/>
    <col min="3" max="3" width="25.42578125" style="9" customWidth="1"/>
    <col min="4" max="16384" width="9.140625" style="9"/>
  </cols>
  <sheetData>
    <row r="1" spans="1:5" ht="22.5" customHeight="1" x14ac:dyDescent="0.25">
      <c r="A1" s="55" t="s">
        <v>160</v>
      </c>
      <c r="B1" s="55"/>
      <c r="C1" s="55"/>
      <c r="D1" s="55"/>
      <c r="E1" s="55"/>
    </row>
    <row r="2" spans="1:5" ht="22.5" customHeight="1" thickBot="1" x14ac:dyDescent="0.3"/>
    <row r="3" spans="1:5" ht="22.5" customHeight="1" thickBot="1" x14ac:dyDescent="0.3">
      <c r="B3" s="9" t="s">
        <v>159</v>
      </c>
      <c r="C3" s="42" t="s">
        <v>11</v>
      </c>
    </row>
    <row r="4" spans="1:5" ht="22.5" customHeight="1" x14ac:dyDescent="0.25">
      <c r="B4" s="7" t="s">
        <v>91</v>
      </c>
      <c r="C4" s="43" t="s">
        <v>12</v>
      </c>
    </row>
    <row r="5" spans="1:5" ht="22.5" customHeight="1" x14ac:dyDescent="0.25">
      <c r="B5" s="7" t="s">
        <v>92</v>
      </c>
      <c r="C5" s="44" t="s">
        <v>13</v>
      </c>
    </row>
    <row r="6" spans="1:5" ht="22.5" customHeight="1" x14ac:dyDescent="0.25">
      <c r="B6" s="7" t="s">
        <v>93</v>
      </c>
      <c r="C6" s="45" t="s">
        <v>14</v>
      </c>
    </row>
    <row r="7" spans="1:5" ht="22.5" customHeight="1" x14ac:dyDescent="0.25">
      <c r="B7" s="7" t="s">
        <v>94</v>
      </c>
      <c r="C7" s="44" t="s">
        <v>15</v>
      </c>
    </row>
    <row r="8" spans="1:5" ht="22.5" customHeight="1" x14ac:dyDescent="0.25">
      <c r="B8" s="7" t="s">
        <v>95</v>
      </c>
      <c r="C8" s="45" t="s">
        <v>16</v>
      </c>
    </row>
    <row r="9" spans="1:5" ht="22.5" customHeight="1" x14ac:dyDescent="0.25">
      <c r="B9" s="7" t="s">
        <v>96</v>
      </c>
      <c r="C9" s="44" t="s">
        <v>17</v>
      </c>
    </row>
    <row r="10" spans="1:5" ht="22.5" customHeight="1" x14ac:dyDescent="0.25">
      <c r="B10" s="7" t="s">
        <v>97</v>
      </c>
      <c r="C10" s="45" t="s">
        <v>18</v>
      </c>
    </row>
    <row r="11" spans="1:5" ht="22.5" customHeight="1" x14ac:dyDescent="0.25">
      <c r="B11" s="7" t="s">
        <v>98</v>
      </c>
      <c r="C11" s="44" t="s">
        <v>19</v>
      </c>
    </row>
    <row r="12" spans="1:5" ht="22.5" customHeight="1" x14ac:dyDescent="0.25">
      <c r="B12" s="7" t="s">
        <v>99</v>
      </c>
      <c r="C12" s="45" t="s">
        <v>20</v>
      </c>
    </row>
    <row r="13" spans="1:5" ht="22.5" customHeight="1" x14ac:dyDescent="0.25">
      <c r="B13" s="7" t="s">
        <v>100</v>
      </c>
      <c r="C13" s="44" t="s">
        <v>107</v>
      </c>
    </row>
    <row r="14" spans="1:5" ht="22.5" customHeight="1" x14ac:dyDescent="0.25">
      <c r="B14" s="7" t="s">
        <v>101</v>
      </c>
      <c r="C14" s="45" t="s">
        <v>108</v>
      </c>
    </row>
    <row r="15" spans="1:5" ht="22.5" customHeight="1" x14ac:dyDescent="0.25">
      <c r="B15" s="7" t="s">
        <v>102</v>
      </c>
      <c r="C15" s="44" t="s">
        <v>109</v>
      </c>
    </row>
    <row r="16" spans="1:5" ht="22.5" customHeight="1" x14ac:dyDescent="0.25">
      <c r="B16" s="7" t="s">
        <v>103</v>
      </c>
      <c r="C16" s="45" t="s">
        <v>110</v>
      </c>
    </row>
    <row r="17" spans="2:3" ht="22.5" customHeight="1" x14ac:dyDescent="0.25">
      <c r="B17" s="7" t="s">
        <v>104</v>
      </c>
      <c r="C17" s="44" t="s">
        <v>111</v>
      </c>
    </row>
    <row r="18" spans="2:3" ht="22.5" customHeight="1" x14ac:dyDescent="0.25">
      <c r="B18" s="7" t="s">
        <v>105</v>
      </c>
      <c r="C18" s="45" t="s">
        <v>112</v>
      </c>
    </row>
    <row r="19" spans="2:3" ht="22.5" customHeight="1" thickBot="1" x14ac:dyDescent="0.3">
      <c r="B19" s="7" t="s">
        <v>106</v>
      </c>
      <c r="C19" s="46" t="s">
        <v>158</v>
      </c>
    </row>
  </sheetData>
  <mergeCells count="1">
    <mergeCell ref="A1:E1"/>
  </mergeCells>
  <phoneticPr fontId="5" type="noConversion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0F1EC-AB01-4554-BBB2-449CC26FBE5C}">
  <dimension ref="B2:F30"/>
  <sheetViews>
    <sheetView tabSelected="1" workbookViewId="0">
      <selection activeCell="B4" sqref="B4:F4"/>
    </sheetView>
  </sheetViews>
  <sheetFormatPr defaultRowHeight="15" x14ac:dyDescent="0.25"/>
  <cols>
    <col min="1" max="1" width="9.140625" style="6"/>
    <col min="2" max="2" width="22" style="6" customWidth="1"/>
    <col min="3" max="3" width="16.28515625" style="6" customWidth="1"/>
    <col min="4" max="4" width="15.42578125" style="6" customWidth="1"/>
    <col min="5" max="5" width="15.85546875" style="6" bestFit="1" customWidth="1"/>
    <col min="6" max="6" width="16.28515625" style="6" customWidth="1"/>
    <col min="7" max="16384" width="9.140625" style="6"/>
  </cols>
  <sheetData>
    <row r="2" spans="2:6" ht="26.25" x14ac:dyDescent="0.4">
      <c r="B2" s="19" t="s">
        <v>23</v>
      </c>
    </row>
    <row r="4" spans="2:6" ht="35.25" customHeight="1" x14ac:dyDescent="0.25">
      <c r="B4" s="22" t="s">
        <v>11</v>
      </c>
      <c r="C4" s="22" t="s">
        <v>24</v>
      </c>
      <c r="D4" s="22" t="s">
        <v>25</v>
      </c>
      <c r="E4" s="22" t="s">
        <v>22</v>
      </c>
      <c r="F4" s="22" t="s">
        <v>26</v>
      </c>
    </row>
    <row r="5" spans="2:6" x14ac:dyDescent="0.25">
      <c r="B5" s="23" t="s">
        <v>12</v>
      </c>
      <c r="C5" s="1">
        <v>44929</v>
      </c>
      <c r="D5" s="1">
        <v>44929</v>
      </c>
      <c r="E5" s="24" t="s">
        <v>7</v>
      </c>
      <c r="F5" s="23">
        <f>NETWORKDAYS(LeaveTracker[[#This Row],[Startdate]],LeaveTracker[[#This Row],[Enddate]],Comholidays[Company holidays])</f>
        <v>1</v>
      </c>
    </row>
    <row r="6" spans="2:6" x14ac:dyDescent="0.25">
      <c r="B6" s="23" t="s">
        <v>13</v>
      </c>
      <c r="C6" s="1">
        <v>44943</v>
      </c>
      <c r="D6" s="1">
        <v>44944</v>
      </c>
      <c r="E6" s="23" t="s">
        <v>8</v>
      </c>
      <c r="F6" s="23">
        <f>NETWORKDAYS(LeaveTracker[[#This Row],[Startdate]],LeaveTracker[[#This Row],[Enddate]],Comholidays[Company holidays])</f>
        <v>2</v>
      </c>
    </row>
    <row r="7" spans="2:6" x14ac:dyDescent="0.25">
      <c r="B7" s="23" t="s">
        <v>12</v>
      </c>
      <c r="C7" s="1">
        <v>44944</v>
      </c>
      <c r="D7" s="1">
        <v>44947</v>
      </c>
      <c r="E7" s="23" t="s">
        <v>8</v>
      </c>
      <c r="F7" s="23">
        <f>NETWORKDAYS(LeaveTracker[[#This Row],[Startdate]],LeaveTracker[[#This Row],[Enddate]],Comholidays[Company holidays])</f>
        <v>3</v>
      </c>
    </row>
    <row r="8" spans="2:6" x14ac:dyDescent="0.25">
      <c r="B8" s="23" t="s">
        <v>15</v>
      </c>
      <c r="C8" s="1">
        <v>44905</v>
      </c>
      <c r="D8" s="1">
        <v>44911</v>
      </c>
      <c r="E8" s="23" t="s">
        <v>9</v>
      </c>
      <c r="F8" s="23">
        <f>NETWORKDAYS(LeaveTracker[[#This Row],[Startdate]],LeaveTracker[[#This Row],[Enddate]],Comholidays[Company holidays])</f>
        <v>5</v>
      </c>
    </row>
    <row r="9" spans="2:6" x14ac:dyDescent="0.25">
      <c r="B9" s="23" t="s">
        <v>14</v>
      </c>
      <c r="C9" s="1">
        <v>44896</v>
      </c>
      <c r="D9" s="1">
        <v>44897</v>
      </c>
      <c r="E9" s="23" t="s">
        <v>8</v>
      </c>
      <c r="F9" s="23">
        <f>NETWORKDAYS(LeaveTracker[[#This Row],[Startdate]],LeaveTracker[[#This Row],[Enddate]],Comholidays[Company holidays])</f>
        <v>2</v>
      </c>
    </row>
    <row r="10" spans="2:6" x14ac:dyDescent="0.25">
      <c r="B10" s="23" t="s">
        <v>12</v>
      </c>
      <c r="C10" s="1">
        <v>44879</v>
      </c>
      <c r="D10" s="1">
        <v>44883</v>
      </c>
      <c r="E10" s="23" t="s">
        <v>7</v>
      </c>
      <c r="F10" s="23">
        <f>NETWORKDAYS(LeaveTracker[[#This Row],[Startdate]],LeaveTracker[[#This Row],[Enddate]],Comholidays[Company holidays])</f>
        <v>5</v>
      </c>
    </row>
    <row r="11" spans="2:6" x14ac:dyDescent="0.25">
      <c r="B11" s="23" t="s">
        <v>17</v>
      </c>
      <c r="C11" s="1">
        <v>44957</v>
      </c>
      <c r="D11" s="1">
        <v>44961</v>
      </c>
      <c r="E11" s="23" t="s">
        <v>9</v>
      </c>
      <c r="F11" s="23">
        <f>NETWORKDAYS(LeaveTracker[[#This Row],[Startdate]],LeaveTracker[[#This Row],[Enddate]],Comholidays[Company holidays])</f>
        <v>4</v>
      </c>
    </row>
    <row r="12" spans="2:6" x14ac:dyDescent="0.25">
      <c r="B12" s="23" t="s">
        <v>17</v>
      </c>
      <c r="C12" s="1">
        <v>44896</v>
      </c>
      <c r="D12" s="1">
        <v>44901</v>
      </c>
      <c r="E12" s="23" t="s">
        <v>8</v>
      </c>
      <c r="F12" s="23">
        <f>NETWORKDAYS(LeaveTracker[[#This Row],[Startdate]],LeaveTracker[[#This Row],[Enddate]],Comholidays[Company holidays])</f>
        <v>4</v>
      </c>
    </row>
    <row r="13" spans="2:6" x14ac:dyDescent="0.25">
      <c r="B13" s="23" t="s">
        <v>15</v>
      </c>
      <c r="C13" s="1">
        <v>44905</v>
      </c>
      <c r="D13" s="1">
        <v>44911</v>
      </c>
      <c r="E13" s="23" t="s">
        <v>8</v>
      </c>
      <c r="F13" s="23">
        <f>NETWORKDAYS(LeaveTracker[[#This Row],[Startdate]],LeaveTracker[[#This Row],[Enddate]],Comholidays[Company holidays])</f>
        <v>5</v>
      </c>
    </row>
    <row r="14" spans="2:6" x14ac:dyDescent="0.25">
      <c r="B14" s="23" t="s">
        <v>18</v>
      </c>
      <c r="C14" s="1">
        <v>44939</v>
      </c>
      <c r="D14" s="1">
        <v>44941</v>
      </c>
      <c r="E14" s="23" t="s">
        <v>9</v>
      </c>
      <c r="F14" s="23">
        <f>NETWORKDAYS(LeaveTracker[[#This Row],[Startdate]],LeaveTracker[[#This Row],[Enddate]],Comholidays[Company holidays])</f>
        <v>1</v>
      </c>
    </row>
    <row r="15" spans="2:6" x14ac:dyDescent="0.25">
      <c r="B15" s="23" t="s">
        <v>16</v>
      </c>
      <c r="C15" s="1">
        <v>44941</v>
      </c>
      <c r="D15" s="1">
        <v>44946</v>
      </c>
      <c r="E15" s="23" t="s">
        <v>10</v>
      </c>
      <c r="F15" s="23">
        <f>NETWORKDAYS(LeaveTracker[[#This Row],[Startdate]],LeaveTracker[[#This Row],[Enddate]],Comholidays[Company holidays])</f>
        <v>5</v>
      </c>
    </row>
    <row r="16" spans="2:6" x14ac:dyDescent="0.25">
      <c r="B16" s="23" t="s">
        <v>14</v>
      </c>
      <c r="C16" s="1">
        <v>45090</v>
      </c>
      <c r="D16" s="1">
        <v>45092</v>
      </c>
      <c r="E16" s="23" t="s">
        <v>7</v>
      </c>
      <c r="F16" s="23">
        <f>NETWORKDAYS(LeaveTracker[[#This Row],[Startdate]],LeaveTracker[[#This Row],[Enddate]],Comholidays[Company holidays])</f>
        <v>3</v>
      </c>
    </row>
    <row r="17" spans="2:6" x14ac:dyDescent="0.25">
      <c r="B17" s="23" t="s">
        <v>18</v>
      </c>
      <c r="C17" s="1">
        <v>44953</v>
      </c>
      <c r="D17" s="1">
        <v>44960</v>
      </c>
      <c r="E17" s="23" t="s">
        <v>9</v>
      </c>
      <c r="F17" s="23">
        <f>NETWORKDAYS(LeaveTracker[[#This Row],[Startdate]],LeaveTracker[[#This Row],[Enddate]],Comholidays[Company holidays])</f>
        <v>6</v>
      </c>
    </row>
    <row r="18" spans="2:6" x14ac:dyDescent="0.25">
      <c r="B18" s="23" t="s">
        <v>12</v>
      </c>
      <c r="C18" s="1">
        <v>44940</v>
      </c>
      <c r="D18" s="1">
        <v>44942</v>
      </c>
      <c r="E18" s="23" t="s">
        <v>9</v>
      </c>
      <c r="F18" s="23">
        <f>NETWORKDAYS(LeaveTracker[[#This Row],[Startdate]],LeaveTracker[[#This Row],[Enddate]],Comholidays[Company holidays])</f>
        <v>1</v>
      </c>
    </row>
    <row r="19" spans="2:6" x14ac:dyDescent="0.25">
      <c r="B19" s="23" t="s">
        <v>15</v>
      </c>
      <c r="C19" s="1">
        <v>44907</v>
      </c>
      <c r="D19" s="1">
        <v>44912</v>
      </c>
      <c r="E19" s="23" t="s">
        <v>10</v>
      </c>
      <c r="F19" s="23">
        <f>NETWORKDAYS(LeaveTracker[[#This Row],[Startdate]],LeaveTracker[[#This Row],[Enddate]],Comholidays[Company holidays])</f>
        <v>5</v>
      </c>
    </row>
    <row r="20" spans="2:6" x14ac:dyDescent="0.25">
      <c r="B20" s="23" t="s">
        <v>13</v>
      </c>
      <c r="C20" s="1">
        <v>44916</v>
      </c>
      <c r="D20" s="1">
        <v>44917</v>
      </c>
      <c r="E20" s="23" t="s">
        <v>9</v>
      </c>
      <c r="F20" s="23">
        <f>NETWORKDAYS(LeaveTracker[[#This Row],[Startdate]],LeaveTracker[[#This Row],[Enddate]],Comholidays[Company holidays])</f>
        <v>2</v>
      </c>
    </row>
    <row r="21" spans="2:6" x14ac:dyDescent="0.25">
      <c r="B21" s="23" t="s">
        <v>17</v>
      </c>
      <c r="C21" s="1">
        <v>44909</v>
      </c>
      <c r="D21" s="1">
        <v>44911</v>
      </c>
      <c r="E21" s="23" t="s">
        <v>8</v>
      </c>
      <c r="F21" s="23">
        <f>NETWORKDAYS(LeaveTracker[[#This Row],[Startdate]],LeaveTracker[[#This Row],[Enddate]],Comholidays[Company holidays])</f>
        <v>3</v>
      </c>
    </row>
    <row r="22" spans="2:6" x14ac:dyDescent="0.25">
      <c r="B22" s="23" t="s">
        <v>15</v>
      </c>
      <c r="C22" s="1">
        <v>44894</v>
      </c>
      <c r="D22" s="1">
        <v>44901</v>
      </c>
      <c r="E22" s="23" t="s">
        <v>8</v>
      </c>
      <c r="F22" s="23">
        <f>NETWORKDAYS(LeaveTracker[[#This Row],[Startdate]],LeaveTracker[[#This Row],[Enddate]],Comholidays[Company holidays])</f>
        <v>6</v>
      </c>
    </row>
    <row r="23" spans="2:6" x14ac:dyDescent="0.25">
      <c r="B23" s="23" t="s">
        <v>16</v>
      </c>
      <c r="C23" s="1">
        <v>44898</v>
      </c>
      <c r="D23" s="1">
        <v>44902</v>
      </c>
      <c r="E23" s="23" t="s">
        <v>8</v>
      </c>
      <c r="F23" s="23">
        <f>NETWORKDAYS(LeaveTracker[[#This Row],[Startdate]],LeaveTracker[[#This Row],[Enddate]],Comholidays[Company holidays])</f>
        <v>3</v>
      </c>
    </row>
    <row r="24" spans="2:6" x14ac:dyDescent="0.25">
      <c r="B24" s="23" t="s">
        <v>16</v>
      </c>
      <c r="C24" s="1">
        <v>44957</v>
      </c>
      <c r="D24" s="1">
        <v>44959</v>
      </c>
      <c r="E24" s="23" t="s">
        <v>7</v>
      </c>
      <c r="F24" s="23">
        <f>NETWORKDAYS(LeaveTracker[[#This Row],[Startdate]],LeaveTracker[[#This Row],[Enddate]],Comholidays[Company holidays])</f>
        <v>3</v>
      </c>
    </row>
    <row r="25" spans="2:6" x14ac:dyDescent="0.25">
      <c r="B25" s="23" t="s">
        <v>12</v>
      </c>
      <c r="C25" s="1">
        <v>44889</v>
      </c>
      <c r="D25" s="1">
        <v>44894</v>
      </c>
      <c r="E25" s="23" t="s">
        <v>10</v>
      </c>
      <c r="F25" s="23">
        <f>NETWORKDAYS(LeaveTracker[[#This Row],[Startdate]],LeaveTracker[[#This Row],[Enddate]],Comholidays[Company holidays])</f>
        <v>4</v>
      </c>
    </row>
    <row r="26" spans="2:6" x14ac:dyDescent="0.25">
      <c r="B26" s="23" t="s">
        <v>18</v>
      </c>
      <c r="C26" s="1">
        <v>45265</v>
      </c>
      <c r="D26" s="1">
        <v>45269</v>
      </c>
      <c r="E26" s="23" t="s">
        <v>7</v>
      </c>
      <c r="F26" s="23">
        <f>NETWORKDAYS(LeaveTracker[[#This Row],[Startdate]],LeaveTracker[[#This Row],[Enddate]],Comholidays[Company holidays])</f>
        <v>4</v>
      </c>
    </row>
    <row r="27" spans="2:6" x14ac:dyDescent="0.25">
      <c r="B27" s="23" t="s">
        <v>18</v>
      </c>
      <c r="C27" s="1">
        <v>45027</v>
      </c>
      <c r="D27" s="1">
        <v>45035</v>
      </c>
      <c r="E27" s="23" t="s">
        <v>9</v>
      </c>
      <c r="F27" s="23">
        <f>NETWORKDAYS(LeaveTracker[[#This Row],[Startdate]],LeaveTracker[[#This Row],[Enddate]],Comholidays[Company holidays])</f>
        <v>7</v>
      </c>
    </row>
    <row r="28" spans="2:6" x14ac:dyDescent="0.25">
      <c r="B28" s="23"/>
      <c r="C28" s="24"/>
      <c r="D28" s="23"/>
      <c r="E28" s="23"/>
      <c r="F28" s="23"/>
    </row>
    <row r="29" spans="2:6" x14ac:dyDescent="0.25">
      <c r="B29" s="23"/>
      <c r="C29" s="24"/>
      <c r="D29" s="23"/>
      <c r="E29" s="23"/>
      <c r="F29" s="23"/>
    </row>
    <row r="30" spans="2:6" x14ac:dyDescent="0.25">
      <c r="B30" s="23"/>
      <c r="C30" s="24"/>
      <c r="D30" s="23"/>
      <c r="E30" s="23"/>
      <c r="F30" s="23"/>
    </row>
  </sheetData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B51DA4F-C65D-45D6-AEE3-5F19035BA28A}">
          <x14:formula1>
            <xm:f>EmployeeList!$C$4:$C$13</xm:f>
          </x14:formula1>
          <xm:sqref>B5:B30</xm:sqref>
        </x14:dataValidation>
        <x14:dataValidation type="list" allowBlank="1" showInputMessage="1" showErrorMessage="1" xr:uid="{FCE825C9-2C7E-4B71-ABD6-5718EB63DB1D}">
          <x14:formula1>
            <xm:f>LeaveTypes!$C$4:$C$7</xm:f>
          </x14:formula1>
          <xm:sqref>E5:E30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D7317-C96A-4D34-87D6-62612EAB18DC}">
  <dimension ref="B1:AM26"/>
  <sheetViews>
    <sheetView workbookViewId="0">
      <pane xSplit="10" ySplit="9" topLeftCell="K19" activePane="bottomRight" state="frozen"/>
      <selection pane="topRight" activeCell="K1" sqref="K1"/>
      <selection pane="bottomLeft" activeCell="A10" sqref="A10"/>
      <selection pane="bottomRight" activeCell="B23" sqref="B23"/>
    </sheetView>
  </sheetViews>
  <sheetFormatPr defaultColWidth="7.140625" defaultRowHeight="18" x14ac:dyDescent="0.25"/>
  <cols>
    <col min="1" max="1" width="7.140625" style="8"/>
    <col min="2" max="2" width="25.140625" style="8" bestFit="1" customWidth="1"/>
    <col min="3" max="3" width="7.140625" style="8"/>
    <col min="4" max="4" width="11.5703125" style="8" customWidth="1"/>
    <col min="5" max="5" width="7" style="8" customWidth="1"/>
    <col min="6" max="8" width="7.140625" style="8"/>
    <col min="9" max="9" width="7.28515625" style="8" bestFit="1" customWidth="1"/>
    <col min="10" max="16384" width="7.140625" style="8"/>
  </cols>
  <sheetData>
    <row r="1" spans="2:39" ht="35.25" x14ac:dyDescent="0.5">
      <c r="B1" s="72" t="s">
        <v>27</v>
      </c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2:39" ht="25.5" x14ac:dyDescent="0.25">
      <c r="B2" s="26" t="s">
        <v>165</v>
      </c>
      <c r="C2" s="61" t="s">
        <v>95</v>
      </c>
      <c r="D2" s="61"/>
      <c r="E2" s="62" t="str">
        <f>VLOOKUP(valempID,EmployeeList!B3:C19,2,FALSE)</f>
        <v>Mohan</v>
      </c>
      <c r="F2" s="62"/>
      <c r="G2" s="62"/>
    </row>
    <row r="3" spans="2:39" ht="25.5" x14ac:dyDescent="0.35">
      <c r="B3" s="27" t="s">
        <v>28</v>
      </c>
      <c r="C3" s="70">
        <f ca="1">YEAR(TODAY())</f>
        <v>2023</v>
      </c>
      <c r="D3" s="71"/>
      <c r="E3" s="71"/>
      <c r="F3" s="71"/>
      <c r="G3" s="71"/>
      <c r="I3" s="28"/>
      <c r="J3" s="30"/>
    </row>
    <row r="5" spans="2:39" x14ac:dyDescent="0.25">
      <c r="B5" s="8" t="s">
        <v>29</v>
      </c>
      <c r="C5" s="8" t="s">
        <v>42</v>
      </c>
      <c r="D5" s="8" t="s">
        <v>43</v>
      </c>
      <c r="E5" s="8" t="s">
        <v>44</v>
      </c>
      <c r="F5" s="8" t="s">
        <v>45</v>
      </c>
      <c r="G5" s="8" t="s">
        <v>46</v>
      </c>
      <c r="H5" s="8" t="s">
        <v>47</v>
      </c>
      <c r="I5" s="8" t="s">
        <v>48</v>
      </c>
      <c r="J5" s="8" t="s">
        <v>49</v>
      </c>
      <c r="K5" s="8" t="s">
        <v>50</v>
      </c>
      <c r="L5" s="8" t="s">
        <v>51</v>
      </c>
      <c r="M5" s="8" t="s">
        <v>52</v>
      </c>
      <c r="N5" s="8" t="s">
        <v>53</v>
      </c>
      <c r="O5" s="8" t="s">
        <v>54</v>
      </c>
      <c r="P5" s="8" t="s">
        <v>55</v>
      </c>
      <c r="Q5" s="8" t="s">
        <v>56</v>
      </c>
      <c r="R5" s="8" t="s">
        <v>57</v>
      </c>
      <c r="S5" s="8" t="s">
        <v>58</v>
      </c>
      <c r="T5" s="8" t="s">
        <v>59</v>
      </c>
      <c r="U5" s="8" t="s">
        <v>60</v>
      </c>
      <c r="V5" s="8" t="s">
        <v>61</v>
      </c>
      <c r="W5" s="8" t="s">
        <v>81</v>
      </c>
      <c r="X5" s="8" t="s">
        <v>62</v>
      </c>
      <c r="Y5" s="8" t="s">
        <v>63</v>
      </c>
      <c r="Z5" s="8" t="s">
        <v>64</v>
      </c>
      <c r="AA5" s="8" t="s">
        <v>65</v>
      </c>
      <c r="AB5" s="8" t="s">
        <v>66</v>
      </c>
      <c r="AC5" s="8" t="s">
        <v>67</v>
      </c>
      <c r="AD5" s="8" t="s">
        <v>68</v>
      </c>
      <c r="AE5" s="8" t="s">
        <v>69</v>
      </c>
      <c r="AF5" s="8" t="s">
        <v>70</v>
      </c>
      <c r="AG5" s="8" t="s">
        <v>71</v>
      </c>
      <c r="AH5" s="8" t="s">
        <v>72</v>
      </c>
      <c r="AI5" s="8" t="s">
        <v>73</v>
      </c>
      <c r="AJ5" s="8" t="s">
        <v>74</v>
      </c>
      <c r="AK5" s="8" t="s">
        <v>75</v>
      </c>
      <c r="AL5" s="8" t="s">
        <v>76</v>
      </c>
      <c r="AM5" s="8" t="s">
        <v>77</v>
      </c>
    </row>
    <row r="6" spans="2:39" x14ac:dyDescent="0.25">
      <c r="B6" s="8" t="s">
        <v>30</v>
      </c>
      <c r="C6" s="29">
        <f t="shared" ref="C6:C17" ca="1" si="0">IFERROR(IF(TEXT(DATE(calyear,ROW($A1),1),"DDD")=LEFT(C$5,3),DATE(calyear,ROW($A1),1),""),"")</f>
        <v>44927</v>
      </c>
      <c r="D6" s="29">
        <f t="shared" ref="D6:I17" ca="1" si="1">IFERROR(IF(TEXT(DATE(calyear,ROW($A1),1),"DDD")=LEFT(D$5,3),DATE(calyear,ROW($A1),1),IF(C6&gt;0,C6+1,"")),"")</f>
        <v>44928</v>
      </c>
      <c r="E6" s="29">
        <f t="shared" ca="1" si="1"/>
        <v>44929</v>
      </c>
      <c r="F6" s="29">
        <f t="shared" ca="1" si="1"/>
        <v>44930</v>
      </c>
      <c r="G6" s="29">
        <f t="shared" ca="1" si="1"/>
        <v>44931</v>
      </c>
      <c r="H6" s="29">
        <f t="shared" ca="1" si="1"/>
        <v>44932</v>
      </c>
      <c r="I6" s="29">
        <f t="shared" ca="1" si="1"/>
        <v>44933</v>
      </c>
      <c r="J6" s="29">
        <f ca="1">IF(AND(I6&gt;0,I6&lt;EOMONTH($I6,0)),I6+1,"")</f>
        <v>44934</v>
      </c>
      <c r="K6" s="29">
        <f t="shared" ref="K6:P6" ca="1" si="2">IF(AND(J6&gt;0,J6&lt;EOMONTH($I6,0)),J6+1,"")</f>
        <v>44935</v>
      </c>
      <c r="L6" s="29">
        <f t="shared" ca="1" si="2"/>
        <v>44936</v>
      </c>
      <c r="M6" s="29">
        <f t="shared" ca="1" si="2"/>
        <v>44937</v>
      </c>
      <c r="N6" s="29">
        <f t="shared" ca="1" si="2"/>
        <v>44938</v>
      </c>
      <c r="O6" s="29">
        <f t="shared" ca="1" si="2"/>
        <v>44939</v>
      </c>
      <c r="P6" s="29">
        <f t="shared" ca="1" si="2"/>
        <v>44940</v>
      </c>
      <c r="Q6" s="29">
        <f ca="1">IF(AND(P6&gt;0,P6&lt;EOMONTH($I6,0)),P6+1,"")</f>
        <v>44941</v>
      </c>
      <c r="R6" s="29">
        <f t="shared" ref="R6:AH6" ca="1" si="3">IF(AND(Q6&gt;0,Q6&lt;EOMONTH($I6,0)),Q6+1,"")</f>
        <v>44942</v>
      </c>
      <c r="S6" s="29">
        <f t="shared" ca="1" si="3"/>
        <v>44943</v>
      </c>
      <c r="T6" s="29">
        <f t="shared" ca="1" si="3"/>
        <v>44944</v>
      </c>
      <c r="U6" s="29">
        <f t="shared" ca="1" si="3"/>
        <v>44945</v>
      </c>
      <c r="V6" s="29">
        <f t="shared" ca="1" si="3"/>
        <v>44946</v>
      </c>
      <c r="W6" s="29">
        <f t="shared" ca="1" si="3"/>
        <v>44947</v>
      </c>
      <c r="X6" s="29">
        <f t="shared" ca="1" si="3"/>
        <v>44948</v>
      </c>
      <c r="Y6" s="29">
        <f t="shared" ca="1" si="3"/>
        <v>44949</v>
      </c>
      <c r="Z6" s="29">
        <f t="shared" ca="1" si="3"/>
        <v>44950</v>
      </c>
      <c r="AA6" s="29">
        <f t="shared" ca="1" si="3"/>
        <v>44951</v>
      </c>
      <c r="AB6" s="29">
        <f t="shared" ca="1" si="3"/>
        <v>44952</v>
      </c>
      <c r="AC6" s="29">
        <f t="shared" ca="1" si="3"/>
        <v>44953</v>
      </c>
      <c r="AD6" s="29">
        <f t="shared" ca="1" si="3"/>
        <v>44954</v>
      </c>
      <c r="AE6" s="29">
        <f t="shared" ca="1" si="3"/>
        <v>44955</v>
      </c>
      <c r="AF6" s="29">
        <f t="shared" ca="1" si="3"/>
        <v>44956</v>
      </c>
      <c r="AG6" s="29">
        <f t="shared" ca="1" si="3"/>
        <v>44957</v>
      </c>
      <c r="AH6" s="29" t="str">
        <f t="shared" ca="1" si="3"/>
        <v/>
      </c>
      <c r="AI6" s="29" t="str">
        <f t="shared" ref="AI6:AM6" ca="1" si="4">IF(AND(AH6&gt;0,AH6&lt;EOMONTH($I6,0)),AH6+1,"")</f>
        <v/>
      </c>
      <c r="AJ6" s="29" t="str">
        <f t="shared" ca="1" si="4"/>
        <v/>
      </c>
      <c r="AK6" s="29" t="str">
        <f t="shared" ca="1" si="4"/>
        <v/>
      </c>
      <c r="AL6" s="29" t="str">
        <f t="shared" ca="1" si="4"/>
        <v/>
      </c>
      <c r="AM6" s="29" t="str">
        <f t="shared" ca="1" si="4"/>
        <v/>
      </c>
    </row>
    <row r="7" spans="2:39" x14ac:dyDescent="0.25">
      <c r="B7" s="8" t="s">
        <v>31</v>
      </c>
      <c r="C7" s="29" t="str">
        <f t="shared" ca="1" si="0"/>
        <v/>
      </c>
      <c r="D7" s="29" t="str">
        <f t="shared" ca="1" si="1"/>
        <v/>
      </c>
      <c r="E7" s="29" t="str">
        <f t="shared" ca="1" si="1"/>
        <v/>
      </c>
      <c r="F7" s="29">
        <f t="shared" ca="1" si="1"/>
        <v>44958</v>
      </c>
      <c r="G7" s="29">
        <f t="shared" ca="1" si="1"/>
        <v>44959</v>
      </c>
      <c r="H7" s="29">
        <f t="shared" ca="1" si="1"/>
        <v>44960</v>
      </c>
      <c r="I7" s="29">
        <f t="shared" ca="1" si="1"/>
        <v>44961</v>
      </c>
      <c r="J7" s="29">
        <f t="shared" ref="J7:P17" ca="1" si="5">IF(AND(I7&gt;0,I7&lt;EOMONTH($I7,0)),I7+1,"")</f>
        <v>44962</v>
      </c>
      <c r="K7" s="29">
        <f t="shared" ca="1" si="5"/>
        <v>44963</v>
      </c>
      <c r="L7" s="29">
        <f t="shared" ca="1" si="5"/>
        <v>44964</v>
      </c>
      <c r="M7" s="29">
        <f t="shared" ca="1" si="5"/>
        <v>44965</v>
      </c>
      <c r="N7" s="29">
        <f t="shared" ca="1" si="5"/>
        <v>44966</v>
      </c>
      <c r="O7" s="29">
        <f t="shared" ca="1" si="5"/>
        <v>44967</v>
      </c>
      <c r="P7" s="29">
        <f t="shared" ca="1" si="5"/>
        <v>44968</v>
      </c>
      <c r="Q7" s="29">
        <f t="shared" ref="Q7:Z7" ca="1" si="6">IF(AND(P7&gt;0,P7&lt;EOMONTH($I7,0)),P7+1,"")</f>
        <v>44969</v>
      </c>
      <c r="R7" s="29">
        <f t="shared" ca="1" si="6"/>
        <v>44970</v>
      </c>
      <c r="S7" s="29">
        <f t="shared" ca="1" si="6"/>
        <v>44971</v>
      </c>
      <c r="T7" s="29">
        <f t="shared" ca="1" si="6"/>
        <v>44972</v>
      </c>
      <c r="U7" s="29">
        <f t="shared" ca="1" si="6"/>
        <v>44973</v>
      </c>
      <c r="V7" s="29">
        <f t="shared" ca="1" si="6"/>
        <v>44974</v>
      </c>
      <c r="W7" s="29">
        <f t="shared" ca="1" si="6"/>
        <v>44975</v>
      </c>
      <c r="X7" s="29">
        <f t="shared" ca="1" si="6"/>
        <v>44976</v>
      </c>
      <c r="Y7" s="29">
        <f t="shared" ca="1" si="6"/>
        <v>44977</v>
      </c>
      <c r="Z7" s="29">
        <f t="shared" ca="1" si="6"/>
        <v>44978</v>
      </c>
      <c r="AA7" s="29">
        <f t="shared" ref="AA7:AM7" ca="1" si="7">IF(AND(Z7&gt;0,Z7&lt;EOMONTH($I7,0)),Z7+1,"")</f>
        <v>44979</v>
      </c>
      <c r="AB7" s="29">
        <f t="shared" ca="1" si="7"/>
        <v>44980</v>
      </c>
      <c r="AC7" s="29">
        <f t="shared" ca="1" si="7"/>
        <v>44981</v>
      </c>
      <c r="AD7" s="29">
        <f t="shared" ca="1" si="7"/>
        <v>44982</v>
      </c>
      <c r="AE7" s="29">
        <f t="shared" ca="1" si="7"/>
        <v>44983</v>
      </c>
      <c r="AF7" s="29">
        <f t="shared" ca="1" si="7"/>
        <v>44984</v>
      </c>
      <c r="AG7" s="29">
        <f t="shared" ca="1" si="7"/>
        <v>44985</v>
      </c>
      <c r="AH7" s="29" t="str">
        <f t="shared" ca="1" si="7"/>
        <v/>
      </c>
      <c r="AI7" s="29" t="str">
        <f t="shared" ca="1" si="7"/>
        <v/>
      </c>
      <c r="AJ7" s="29" t="str">
        <f t="shared" ca="1" si="7"/>
        <v/>
      </c>
      <c r="AK7" s="29" t="str">
        <f t="shared" ca="1" si="7"/>
        <v/>
      </c>
      <c r="AL7" s="29" t="str">
        <f t="shared" ca="1" si="7"/>
        <v/>
      </c>
      <c r="AM7" s="29" t="str">
        <f t="shared" ca="1" si="7"/>
        <v/>
      </c>
    </row>
    <row r="8" spans="2:39" x14ac:dyDescent="0.25">
      <c r="B8" s="8" t="s">
        <v>32</v>
      </c>
      <c r="C8" s="29" t="str">
        <f t="shared" ca="1" si="0"/>
        <v/>
      </c>
      <c r="D8" s="29" t="str">
        <f t="shared" ca="1" si="1"/>
        <v/>
      </c>
      <c r="E8" s="29" t="str">
        <f t="shared" ca="1" si="1"/>
        <v/>
      </c>
      <c r="F8" s="29">
        <f t="shared" ca="1" si="1"/>
        <v>44986</v>
      </c>
      <c r="G8" s="29">
        <f t="shared" ca="1" si="1"/>
        <v>44987</v>
      </c>
      <c r="H8" s="29">
        <f t="shared" ca="1" si="1"/>
        <v>44988</v>
      </c>
      <c r="I8" s="29">
        <f t="shared" ca="1" si="1"/>
        <v>44989</v>
      </c>
      <c r="J8" s="29">
        <f t="shared" ca="1" si="5"/>
        <v>44990</v>
      </c>
      <c r="K8" s="29">
        <f t="shared" ca="1" si="5"/>
        <v>44991</v>
      </c>
      <c r="L8" s="29">
        <f t="shared" ca="1" si="5"/>
        <v>44992</v>
      </c>
      <c r="M8" s="29">
        <f t="shared" ca="1" si="5"/>
        <v>44993</v>
      </c>
      <c r="N8" s="29">
        <f t="shared" ca="1" si="5"/>
        <v>44994</v>
      </c>
      <c r="O8" s="29">
        <f t="shared" ca="1" si="5"/>
        <v>44995</v>
      </c>
      <c r="P8" s="29">
        <f t="shared" ca="1" si="5"/>
        <v>44996</v>
      </c>
      <c r="Q8" s="29">
        <f t="shared" ref="Q8:Z8" ca="1" si="8">IF(AND(P8&gt;0,P8&lt;EOMONTH($I8,0)),P8+1,"")</f>
        <v>44997</v>
      </c>
      <c r="R8" s="29">
        <f t="shared" ca="1" si="8"/>
        <v>44998</v>
      </c>
      <c r="S8" s="29">
        <f t="shared" ca="1" si="8"/>
        <v>44999</v>
      </c>
      <c r="T8" s="29">
        <f t="shared" ca="1" si="8"/>
        <v>45000</v>
      </c>
      <c r="U8" s="29">
        <f t="shared" ca="1" si="8"/>
        <v>45001</v>
      </c>
      <c r="V8" s="29">
        <f t="shared" ca="1" si="8"/>
        <v>45002</v>
      </c>
      <c r="W8" s="29">
        <f t="shared" ca="1" si="8"/>
        <v>45003</v>
      </c>
      <c r="X8" s="29">
        <f t="shared" ca="1" si="8"/>
        <v>45004</v>
      </c>
      <c r="Y8" s="29">
        <f t="shared" ca="1" si="8"/>
        <v>45005</v>
      </c>
      <c r="Z8" s="29">
        <f t="shared" ca="1" si="8"/>
        <v>45006</v>
      </c>
      <c r="AA8" s="29">
        <f t="shared" ref="AA8:AM8" ca="1" si="9">IF(AND(Z8&gt;0,Z8&lt;EOMONTH($I8,0)),Z8+1,"")</f>
        <v>45007</v>
      </c>
      <c r="AB8" s="29">
        <f t="shared" ca="1" si="9"/>
        <v>45008</v>
      </c>
      <c r="AC8" s="29">
        <f t="shared" ca="1" si="9"/>
        <v>45009</v>
      </c>
      <c r="AD8" s="29">
        <f t="shared" ca="1" si="9"/>
        <v>45010</v>
      </c>
      <c r="AE8" s="29">
        <f t="shared" ca="1" si="9"/>
        <v>45011</v>
      </c>
      <c r="AF8" s="29">
        <f t="shared" ca="1" si="9"/>
        <v>45012</v>
      </c>
      <c r="AG8" s="29">
        <f t="shared" ca="1" si="9"/>
        <v>45013</v>
      </c>
      <c r="AH8" s="29">
        <f t="shared" ca="1" si="9"/>
        <v>45014</v>
      </c>
      <c r="AI8" s="29">
        <f t="shared" ca="1" si="9"/>
        <v>45015</v>
      </c>
      <c r="AJ8" s="29">
        <f t="shared" ca="1" si="9"/>
        <v>45016</v>
      </c>
      <c r="AK8" s="29" t="str">
        <f t="shared" ca="1" si="9"/>
        <v/>
      </c>
      <c r="AL8" s="29" t="str">
        <f t="shared" ca="1" si="9"/>
        <v/>
      </c>
      <c r="AM8" s="29" t="str">
        <f t="shared" ca="1" si="9"/>
        <v/>
      </c>
    </row>
    <row r="9" spans="2:39" x14ac:dyDescent="0.25">
      <c r="B9" s="8" t="s">
        <v>33</v>
      </c>
      <c r="C9" s="29" t="str">
        <f t="shared" ca="1" si="0"/>
        <v/>
      </c>
      <c r="D9" s="29" t="str">
        <f t="shared" ca="1" si="1"/>
        <v/>
      </c>
      <c r="E9" s="29" t="str">
        <f t="shared" ca="1" si="1"/>
        <v/>
      </c>
      <c r="F9" s="29" t="str">
        <f t="shared" ca="1" si="1"/>
        <v/>
      </c>
      <c r="G9" s="29" t="str">
        <f t="shared" ca="1" si="1"/>
        <v/>
      </c>
      <c r="H9" s="29" t="str">
        <f t="shared" ca="1" si="1"/>
        <v/>
      </c>
      <c r="I9" s="29">
        <f t="shared" ca="1" si="1"/>
        <v>45017</v>
      </c>
      <c r="J9" s="29">
        <f t="shared" ca="1" si="5"/>
        <v>45018</v>
      </c>
      <c r="K9" s="29">
        <f t="shared" ca="1" si="5"/>
        <v>45019</v>
      </c>
      <c r="L9" s="29">
        <f t="shared" ca="1" si="5"/>
        <v>45020</v>
      </c>
      <c r="M9" s="29">
        <f t="shared" ca="1" si="5"/>
        <v>45021</v>
      </c>
      <c r="N9" s="29">
        <f t="shared" ca="1" si="5"/>
        <v>45022</v>
      </c>
      <c r="O9" s="29">
        <f t="shared" ca="1" si="5"/>
        <v>45023</v>
      </c>
      <c r="P9" s="29">
        <f t="shared" ca="1" si="5"/>
        <v>45024</v>
      </c>
      <c r="Q9" s="29">
        <f t="shared" ref="Q9:Z9" ca="1" si="10">IF(AND(P9&gt;0,P9&lt;EOMONTH($I9,0)),P9+1,"")</f>
        <v>45025</v>
      </c>
      <c r="R9" s="29">
        <f t="shared" ca="1" si="10"/>
        <v>45026</v>
      </c>
      <c r="S9" s="29">
        <f t="shared" ca="1" si="10"/>
        <v>45027</v>
      </c>
      <c r="T9" s="29">
        <f t="shared" ca="1" si="10"/>
        <v>45028</v>
      </c>
      <c r="U9" s="29">
        <f t="shared" ca="1" si="10"/>
        <v>45029</v>
      </c>
      <c r="V9" s="29">
        <f t="shared" ca="1" si="10"/>
        <v>45030</v>
      </c>
      <c r="W9" s="29">
        <f t="shared" ca="1" si="10"/>
        <v>45031</v>
      </c>
      <c r="X9" s="29">
        <f t="shared" ca="1" si="10"/>
        <v>45032</v>
      </c>
      <c r="Y9" s="29">
        <f t="shared" ca="1" si="10"/>
        <v>45033</v>
      </c>
      <c r="Z9" s="29">
        <f t="shared" ca="1" si="10"/>
        <v>45034</v>
      </c>
      <c r="AA9" s="29">
        <f t="shared" ref="AA9:AM9" ca="1" si="11">IF(AND(Z9&gt;0,Z9&lt;EOMONTH($I9,0)),Z9+1,"")</f>
        <v>45035</v>
      </c>
      <c r="AB9" s="29">
        <f t="shared" ca="1" si="11"/>
        <v>45036</v>
      </c>
      <c r="AC9" s="29">
        <f t="shared" ca="1" si="11"/>
        <v>45037</v>
      </c>
      <c r="AD9" s="29">
        <f t="shared" ca="1" si="11"/>
        <v>45038</v>
      </c>
      <c r="AE9" s="29">
        <f t="shared" ca="1" si="11"/>
        <v>45039</v>
      </c>
      <c r="AF9" s="29">
        <f t="shared" ca="1" si="11"/>
        <v>45040</v>
      </c>
      <c r="AG9" s="29">
        <f t="shared" ca="1" si="11"/>
        <v>45041</v>
      </c>
      <c r="AH9" s="29">
        <f t="shared" ca="1" si="11"/>
        <v>45042</v>
      </c>
      <c r="AI9" s="29">
        <f t="shared" ca="1" si="11"/>
        <v>45043</v>
      </c>
      <c r="AJ9" s="29">
        <f t="shared" ca="1" si="11"/>
        <v>45044</v>
      </c>
      <c r="AK9" s="29">
        <f t="shared" ca="1" si="11"/>
        <v>45045</v>
      </c>
      <c r="AL9" s="29">
        <f t="shared" ca="1" si="11"/>
        <v>45046</v>
      </c>
      <c r="AM9" s="29" t="str">
        <f t="shared" ca="1" si="11"/>
        <v/>
      </c>
    </row>
    <row r="10" spans="2:39" x14ac:dyDescent="0.25">
      <c r="B10" s="8" t="s">
        <v>34</v>
      </c>
      <c r="C10" s="29" t="str">
        <f t="shared" ca="1" si="0"/>
        <v/>
      </c>
      <c r="D10" s="29">
        <f t="shared" ca="1" si="1"/>
        <v>45047</v>
      </c>
      <c r="E10" s="29">
        <f t="shared" ca="1" si="1"/>
        <v>45048</v>
      </c>
      <c r="F10" s="29">
        <f t="shared" ca="1" si="1"/>
        <v>45049</v>
      </c>
      <c r="G10" s="29">
        <f t="shared" ca="1" si="1"/>
        <v>45050</v>
      </c>
      <c r="H10" s="29">
        <f t="shared" ca="1" si="1"/>
        <v>45051</v>
      </c>
      <c r="I10" s="29">
        <f t="shared" ca="1" si="1"/>
        <v>45052</v>
      </c>
      <c r="J10" s="29">
        <f t="shared" ca="1" si="5"/>
        <v>45053</v>
      </c>
      <c r="K10" s="29">
        <f t="shared" ca="1" si="5"/>
        <v>45054</v>
      </c>
      <c r="L10" s="29">
        <f t="shared" ca="1" si="5"/>
        <v>45055</v>
      </c>
      <c r="M10" s="29">
        <f t="shared" ca="1" si="5"/>
        <v>45056</v>
      </c>
      <c r="N10" s="29">
        <f t="shared" ca="1" si="5"/>
        <v>45057</v>
      </c>
      <c r="O10" s="29">
        <f t="shared" ca="1" si="5"/>
        <v>45058</v>
      </c>
      <c r="P10" s="29">
        <f t="shared" ca="1" si="5"/>
        <v>45059</v>
      </c>
      <c r="Q10" s="29">
        <f t="shared" ref="Q10:Z10" ca="1" si="12">IF(AND(P10&gt;0,P10&lt;EOMONTH($I10,0)),P10+1,"")</f>
        <v>45060</v>
      </c>
      <c r="R10" s="29">
        <f t="shared" ca="1" si="12"/>
        <v>45061</v>
      </c>
      <c r="S10" s="29">
        <f t="shared" ca="1" si="12"/>
        <v>45062</v>
      </c>
      <c r="T10" s="29">
        <f t="shared" ca="1" si="12"/>
        <v>45063</v>
      </c>
      <c r="U10" s="29">
        <f t="shared" ca="1" si="12"/>
        <v>45064</v>
      </c>
      <c r="V10" s="29">
        <f t="shared" ca="1" si="12"/>
        <v>45065</v>
      </c>
      <c r="W10" s="29">
        <f t="shared" ca="1" si="12"/>
        <v>45066</v>
      </c>
      <c r="X10" s="29">
        <f t="shared" ca="1" si="12"/>
        <v>45067</v>
      </c>
      <c r="Y10" s="29">
        <f t="shared" ca="1" si="12"/>
        <v>45068</v>
      </c>
      <c r="Z10" s="29">
        <f t="shared" ca="1" si="12"/>
        <v>45069</v>
      </c>
      <c r="AA10" s="29">
        <f t="shared" ref="AA10:AM10" ca="1" si="13">IF(AND(Z10&gt;0,Z10&lt;EOMONTH($I10,0)),Z10+1,"")</f>
        <v>45070</v>
      </c>
      <c r="AB10" s="29">
        <f t="shared" ca="1" si="13"/>
        <v>45071</v>
      </c>
      <c r="AC10" s="29">
        <f t="shared" ca="1" si="13"/>
        <v>45072</v>
      </c>
      <c r="AD10" s="29">
        <f t="shared" ca="1" si="13"/>
        <v>45073</v>
      </c>
      <c r="AE10" s="29">
        <f t="shared" ca="1" si="13"/>
        <v>45074</v>
      </c>
      <c r="AF10" s="29">
        <f t="shared" ca="1" si="13"/>
        <v>45075</v>
      </c>
      <c r="AG10" s="29">
        <f t="shared" ca="1" si="13"/>
        <v>45076</v>
      </c>
      <c r="AH10" s="29">
        <f t="shared" ca="1" si="13"/>
        <v>45077</v>
      </c>
      <c r="AI10" s="29" t="str">
        <f t="shared" ca="1" si="13"/>
        <v/>
      </c>
      <c r="AJ10" s="29" t="str">
        <f t="shared" ca="1" si="13"/>
        <v/>
      </c>
      <c r="AK10" s="29" t="str">
        <f t="shared" ca="1" si="13"/>
        <v/>
      </c>
      <c r="AL10" s="29" t="str">
        <f t="shared" ca="1" si="13"/>
        <v/>
      </c>
      <c r="AM10" s="29" t="str">
        <f t="shared" ca="1" si="13"/>
        <v/>
      </c>
    </row>
    <row r="11" spans="2:39" x14ac:dyDescent="0.25">
      <c r="B11" s="8" t="s">
        <v>35</v>
      </c>
      <c r="C11" s="29" t="str">
        <f t="shared" ca="1" si="0"/>
        <v/>
      </c>
      <c r="D11" s="29" t="str">
        <f t="shared" ca="1" si="1"/>
        <v/>
      </c>
      <c r="E11" s="29" t="str">
        <f t="shared" ca="1" si="1"/>
        <v/>
      </c>
      <c r="F11" s="29" t="str">
        <f t="shared" ca="1" si="1"/>
        <v/>
      </c>
      <c r="G11" s="29">
        <f t="shared" ca="1" si="1"/>
        <v>45078</v>
      </c>
      <c r="H11" s="29">
        <f t="shared" ca="1" si="1"/>
        <v>45079</v>
      </c>
      <c r="I11" s="29">
        <f t="shared" ca="1" si="1"/>
        <v>45080</v>
      </c>
      <c r="J11" s="29">
        <f t="shared" ca="1" si="5"/>
        <v>45081</v>
      </c>
      <c r="K11" s="29">
        <f t="shared" ca="1" si="5"/>
        <v>45082</v>
      </c>
      <c r="L11" s="29">
        <f t="shared" ca="1" si="5"/>
        <v>45083</v>
      </c>
      <c r="M11" s="29">
        <f t="shared" ca="1" si="5"/>
        <v>45084</v>
      </c>
      <c r="N11" s="29">
        <f t="shared" ca="1" si="5"/>
        <v>45085</v>
      </c>
      <c r="O11" s="29">
        <f t="shared" ca="1" si="5"/>
        <v>45086</v>
      </c>
      <c r="P11" s="29">
        <f t="shared" ca="1" si="5"/>
        <v>45087</v>
      </c>
      <c r="Q11" s="29">
        <f t="shared" ref="Q11:Z11" ca="1" si="14">IF(AND(P11&gt;0,P11&lt;EOMONTH($I11,0)),P11+1,"")</f>
        <v>45088</v>
      </c>
      <c r="R11" s="29">
        <f t="shared" ca="1" si="14"/>
        <v>45089</v>
      </c>
      <c r="S11" s="29">
        <f t="shared" ca="1" si="14"/>
        <v>45090</v>
      </c>
      <c r="T11" s="29">
        <f t="shared" ca="1" si="14"/>
        <v>45091</v>
      </c>
      <c r="U11" s="29">
        <f t="shared" ca="1" si="14"/>
        <v>45092</v>
      </c>
      <c r="V11" s="29">
        <f t="shared" ca="1" si="14"/>
        <v>45093</v>
      </c>
      <c r="W11" s="29">
        <f t="shared" ca="1" si="14"/>
        <v>45094</v>
      </c>
      <c r="X11" s="29">
        <f t="shared" ca="1" si="14"/>
        <v>45095</v>
      </c>
      <c r="Y11" s="29">
        <f t="shared" ca="1" si="14"/>
        <v>45096</v>
      </c>
      <c r="Z11" s="29">
        <f t="shared" ca="1" si="14"/>
        <v>45097</v>
      </c>
      <c r="AA11" s="29">
        <f t="shared" ref="AA11:AM11" ca="1" si="15">IF(AND(Z11&gt;0,Z11&lt;EOMONTH($I11,0)),Z11+1,"")</f>
        <v>45098</v>
      </c>
      <c r="AB11" s="29">
        <f t="shared" ca="1" si="15"/>
        <v>45099</v>
      </c>
      <c r="AC11" s="29">
        <f t="shared" ca="1" si="15"/>
        <v>45100</v>
      </c>
      <c r="AD11" s="29">
        <f t="shared" ca="1" si="15"/>
        <v>45101</v>
      </c>
      <c r="AE11" s="29">
        <f t="shared" ca="1" si="15"/>
        <v>45102</v>
      </c>
      <c r="AF11" s="29">
        <f t="shared" ca="1" si="15"/>
        <v>45103</v>
      </c>
      <c r="AG11" s="29">
        <f t="shared" ca="1" si="15"/>
        <v>45104</v>
      </c>
      <c r="AH11" s="29">
        <f t="shared" ca="1" si="15"/>
        <v>45105</v>
      </c>
      <c r="AI11" s="29">
        <f t="shared" ca="1" si="15"/>
        <v>45106</v>
      </c>
      <c r="AJ11" s="29">
        <f t="shared" ca="1" si="15"/>
        <v>45107</v>
      </c>
      <c r="AK11" s="29" t="str">
        <f t="shared" ca="1" si="15"/>
        <v/>
      </c>
      <c r="AL11" s="29" t="str">
        <f t="shared" ca="1" si="15"/>
        <v/>
      </c>
      <c r="AM11" s="29" t="str">
        <f t="shared" ca="1" si="15"/>
        <v/>
      </c>
    </row>
    <row r="12" spans="2:39" x14ac:dyDescent="0.25">
      <c r="B12" s="8" t="s">
        <v>36</v>
      </c>
      <c r="C12" s="29" t="str">
        <f t="shared" ca="1" si="0"/>
        <v/>
      </c>
      <c r="D12" s="29" t="str">
        <f t="shared" ca="1" si="1"/>
        <v/>
      </c>
      <c r="E12" s="29" t="str">
        <f t="shared" ca="1" si="1"/>
        <v/>
      </c>
      <c r="F12" s="29" t="str">
        <f t="shared" ca="1" si="1"/>
        <v/>
      </c>
      <c r="G12" s="29" t="str">
        <f t="shared" ca="1" si="1"/>
        <v/>
      </c>
      <c r="H12" s="29" t="str">
        <f t="shared" ca="1" si="1"/>
        <v/>
      </c>
      <c r="I12" s="29">
        <f t="shared" ca="1" si="1"/>
        <v>45108</v>
      </c>
      <c r="J12" s="29">
        <f t="shared" ca="1" si="5"/>
        <v>45109</v>
      </c>
      <c r="K12" s="29">
        <f t="shared" ca="1" si="5"/>
        <v>45110</v>
      </c>
      <c r="L12" s="29">
        <f ca="1">IF(AND(K12&gt;0,K12&lt;EOMONTH($I12,0)),K12+1,"")</f>
        <v>45111</v>
      </c>
      <c r="M12" s="29">
        <f t="shared" ca="1" si="5"/>
        <v>45112</v>
      </c>
      <c r="N12" s="29">
        <f t="shared" ca="1" si="5"/>
        <v>45113</v>
      </c>
      <c r="O12" s="29">
        <f t="shared" ca="1" si="5"/>
        <v>45114</v>
      </c>
      <c r="P12" s="29">
        <f t="shared" ca="1" si="5"/>
        <v>45115</v>
      </c>
      <c r="Q12" s="29">
        <f t="shared" ref="Q12:Z12" ca="1" si="16">IF(AND(P12&gt;0,P12&lt;EOMONTH($I12,0)),P12+1,"")</f>
        <v>45116</v>
      </c>
      <c r="R12" s="29">
        <f t="shared" ca="1" si="16"/>
        <v>45117</v>
      </c>
      <c r="S12" s="29">
        <f t="shared" ca="1" si="16"/>
        <v>45118</v>
      </c>
      <c r="T12" s="29">
        <f t="shared" ca="1" si="16"/>
        <v>45119</v>
      </c>
      <c r="U12" s="29">
        <f t="shared" ca="1" si="16"/>
        <v>45120</v>
      </c>
      <c r="V12" s="29">
        <f t="shared" ca="1" si="16"/>
        <v>45121</v>
      </c>
      <c r="W12" s="29">
        <f t="shared" ca="1" si="16"/>
        <v>45122</v>
      </c>
      <c r="X12" s="29">
        <f t="shared" ca="1" si="16"/>
        <v>45123</v>
      </c>
      <c r="Y12" s="29">
        <f t="shared" ca="1" si="16"/>
        <v>45124</v>
      </c>
      <c r="Z12" s="29">
        <f t="shared" ca="1" si="16"/>
        <v>45125</v>
      </c>
      <c r="AA12" s="29">
        <f t="shared" ref="AA12:AM12" ca="1" si="17">IF(AND(Z12&gt;0,Z12&lt;EOMONTH($I12,0)),Z12+1,"")</f>
        <v>45126</v>
      </c>
      <c r="AB12" s="29">
        <f t="shared" ca="1" si="17"/>
        <v>45127</v>
      </c>
      <c r="AC12" s="29">
        <f t="shared" ca="1" si="17"/>
        <v>45128</v>
      </c>
      <c r="AD12" s="29">
        <f t="shared" ca="1" si="17"/>
        <v>45129</v>
      </c>
      <c r="AE12" s="29">
        <f t="shared" ca="1" si="17"/>
        <v>45130</v>
      </c>
      <c r="AF12" s="29">
        <f t="shared" ca="1" si="17"/>
        <v>45131</v>
      </c>
      <c r="AG12" s="29">
        <f t="shared" ca="1" si="17"/>
        <v>45132</v>
      </c>
      <c r="AH12" s="29">
        <f t="shared" ca="1" si="17"/>
        <v>45133</v>
      </c>
      <c r="AI12" s="29">
        <f t="shared" ca="1" si="17"/>
        <v>45134</v>
      </c>
      <c r="AJ12" s="29">
        <f t="shared" ca="1" si="17"/>
        <v>45135</v>
      </c>
      <c r="AK12" s="29">
        <f t="shared" ca="1" si="17"/>
        <v>45136</v>
      </c>
      <c r="AL12" s="29">
        <f t="shared" ca="1" si="17"/>
        <v>45137</v>
      </c>
      <c r="AM12" s="29">
        <f t="shared" ca="1" si="17"/>
        <v>45138</v>
      </c>
    </row>
    <row r="13" spans="2:39" x14ac:dyDescent="0.25">
      <c r="B13" s="8" t="s">
        <v>37</v>
      </c>
      <c r="C13" s="29" t="str">
        <f t="shared" ca="1" si="0"/>
        <v/>
      </c>
      <c r="D13" s="29" t="str">
        <f t="shared" ca="1" si="1"/>
        <v/>
      </c>
      <c r="E13" s="29">
        <f t="shared" ca="1" si="1"/>
        <v>45139</v>
      </c>
      <c r="F13" s="29">
        <f t="shared" ca="1" si="1"/>
        <v>45140</v>
      </c>
      <c r="G13" s="29">
        <f t="shared" ca="1" si="1"/>
        <v>45141</v>
      </c>
      <c r="H13" s="29">
        <f t="shared" ca="1" si="1"/>
        <v>45142</v>
      </c>
      <c r="I13" s="29">
        <f t="shared" ca="1" si="1"/>
        <v>45143</v>
      </c>
      <c r="J13" s="29">
        <f t="shared" ca="1" si="5"/>
        <v>45144</v>
      </c>
      <c r="K13" s="29">
        <f t="shared" ca="1" si="5"/>
        <v>45145</v>
      </c>
      <c r="L13" s="29">
        <f t="shared" ca="1" si="5"/>
        <v>45146</v>
      </c>
      <c r="M13" s="29">
        <f t="shared" ca="1" si="5"/>
        <v>45147</v>
      </c>
      <c r="N13" s="29">
        <f t="shared" ca="1" si="5"/>
        <v>45148</v>
      </c>
      <c r="O13" s="29">
        <f t="shared" ca="1" si="5"/>
        <v>45149</v>
      </c>
      <c r="P13" s="29">
        <f t="shared" ca="1" si="5"/>
        <v>45150</v>
      </c>
      <c r="Q13" s="29">
        <f t="shared" ref="Q13:Z13" ca="1" si="18">IF(AND(P13&gt;0,P13&lt;EOMONTH($I13,0)),P13+1,"")</f>
        <v>45151</v>
      </c>
      <c r="R13" s="29">
        <f t="shared" ca="1" si="18"/>
        <v>45152</v>
      </c>
      <c r="S13" s="29">
        <f t="shared" ca="1" si="18"/>
        <v>45153</v>
      </c>
      <c r="T13" s="29">
        <f t="shared" ca="1" si="18"/>
        <v>45154</v>
      </c>
      <c r="U13" s="29">
        <f t="shared" ca="1" si="18"/>
        <v>45155</v>
      </c>
      <c r="V13" s="29">
        <f t="shared" ca="1" si="18"/>
        <v>45156</v>
      </c>
      <c r="W13" s="29">
        <f t="shared" ca="1" si="18"/>
        <v>45157</v>
      </c>
      <c r="X13" s="29">
        <f t="shared" ca="1" si="18"/>
        <v>45158</v>
      </c>
      <c r="Y13" s="29">
        <f t="shared" ca="1" si="18"/>
        <v>45159</v>
      </c>
      <c r="Z13" s="29">
        <f t="shared" ca="1" si="18"/>
        <v>45160</v>
      </c>
      <c r="AA13" s="29">
        <f t="shared" ref="AA13:AM13" ca="1" si="19">IF(AND(Z13&gt;0,Z13&lt;EOMONTH($I13,0)),Z13+1,"")</f>
        <v>45161</v>
      </c>
      <c r="AB13" s="29">
        <f t="shared" ca="1" si="19"/>
        <v>45162</v>
      </c>
      <c r="AC13" s="29">
        <f t="shared" ca="1" si="19"/>
        <v>45163</v>
      </c>
      <c r="AD13" s="29">
        <f t="shared" ca="1" si="19"/>
        <v>45164</v>
      </c>
      <c r="AE13" s="29">
        <f t="shared" ca="1" si="19"/>
        <v>45165</v>
      </c>
      <c r="AF13" s="29">
        <f t="shared" ca="1" si="19"/>
        <v>45166</v>
      </c>
      <c r="AG13" s="29">
        <f t="shared" ca="1" si="19"/>
        <v>45167</v>
      </c>
      <c r="AH13" s="29">
        <f t="shared" ca="1" si="19"/>
        <v>45168</v>
      </c>
      <c r="AI13" s="29">
        <f t="shared" ca="1" si="19"/>
        <v>45169</v>
      </c>
      <c r="AJ13" s="29" t="str">
        <f t="shared" ca="1" si="19"/>
        <v/>
      </c>
      <c r="AK13" s="29" t="str">
        <f t="shared" ca="1" si="19"/>
        <v/>
      </c>
      <c r="AL13" s="29" t="str">
        <f t="shared" ca="1" si="19"/>
        <v/>
      </c>
      <c r="AM13" s="29" t="str">
        <f t="shared" ca="1" si="19"/>
        <v/>
      </c>
    </row>
    <row r="14" spans="2:39" x14ac:dyDescent="0.25">
      <c r="B14" s="8" t="s">
        <v>38</v>
      </c>
      <c r="C14" s="29" t="str">
        <f t="shared" ca="1" si="0"/>
        <v/>
      </c>
      <c r="D14" s="29" t="str">
        <f t="shared" ca="1" si="1"/>
        <v/>
      </c>
      <c r="E14" s="29" t="str">
        <f t="shared" ca="1" si="1"/>
        <v/>
      </c>
      <c r="F14" s="29" t="str">
        <f t="shared" ca="1" si="1"/>
        <v/>
      </c>
      <c r="G14" s="29" t="str">
        <f t="shared" ca="1" si="1"/>
        <v/>
      </c>
      <c r="H14" s="29">
        <f t="shared" ca="1" si="1"/>
        <v>45170</v>
      </c>
      <c r="I14" s="29">
        <f t="shared" ca="1" si="1"/>
        <v>45171</v>
      </c>
      <c r="J14" s="29">
        <f t="shared" ca="1" si="5"/>
        <v>45172</v>
      </c>
      <c r="K14" s="29">
        <f t="shared" ca="1" si="5"/>
        <v>45173</v>
      </c>
      <c r="L14" s="29">
        <f t="shared" ca="1" si="5"/>
        <v>45174</v>
      </c>
      <c r="M14" s="29">
        <f t="shared" ca="1" si="5"/>
        <v>45175</v>
      </c>
      <c r="N14" s="29">
        <f t="shared" ca="1" si="5"/>
        <v>45176</v>
      </c>
      <c r="O14" s="29">
        <f t="shared" ca="1" si="5"/>
        <v>45177</v>
      </c>
      <c r="P14" s="29">
        <f t="shared" ca="1" si="5"/>
        <v>45178</v>
      </c>
      <c r="Q14" s="29">
        <f t="shared" ref="Q14:Z14" ca="1" si="20">IF(AND(P14&gt;0,P14&lt;EOMONTH($I14,0)),P14+1,"")</f>
        <v>45179</v>
      </c>
      <c r="R14" s="29">
        <f t="shared" ca="1" si="20"/>
        <v>45180</v>
      </c>
      <c r="S14" s="29">
        <f t="shared" ca="1" si="20"/>
        <v>45181</v>
      </c>
      <c r="T14" s="29">
        <f t="shared" ca="1" si="20"/>
        <v>45182</v>
      </c>
      <c r="U14" s="29">
        <f t="shared" ca="1" si="20"/>
        <v>45183</v>
      </c>
      <c r="V14" s="29">
        <f t="shared" ca="1" si="20"/>
        <v>45184</v>
      </c>
      <c r="W14" s="29">
        <f t="shared" ca="1" si="20"/>
        <v>45185</v>
      </c>
      <c r="X14" s="29">
        <f t="shared" ca="1" si="20"/>
        <v>45186</v>
      </c>
      <c r="Y14" s="29">
        <f t="shared" ca="1" si="20"/>
        <v>45187</v>
      </c>
      <c r="Z14" s="29">
        <f t="shared" ca="1" si="20"/>
        <v>45188</v>
      </c>
      <c r="AA14" s="29">
        <f t="shared" ref="AA14:AM14" ca="1" si="21">IF(AND(Z14&gt;0,Z14&lt;EOMONTH($I14,0)),Z14+1,"")</f>
        <v>45189</v>
      </c>
      <c r="AB14" s="29">
        <f t="shared" ca="1" si="21"/>
        <v>45190</v>
      </c>
      <c r="AC14" s="29">
        <f t="shared" ca="1" si="21"/>
        <v>45191</v>
      </c>
      <c r="AD14" s="29">
        <f t="shared" ca="1" si="21"/>
        <v>45192</v>
      </c>
      <c r="AE14" s="29">
        <f t="shared" ca="1" si="21"/>
        <v>45193</v>
      </c>
      <c r="AF14" s="29">
        <f t="shared" ca="1" si="21"/>
        <v>45194</v>
      </c>
      <c r="AG14" s="29">
        <f t="shared" ca="1" si="21"/>
        <v>45195</v>
      </c>
      <c r="AH14" s="29">
        <f t="shared" ca="1" si="21"/>
        <v>45196</v>
      </c>
      <c r="AI14" s="29">
        <f t="shared" ca="1" si="21"/>
        <v>45197</v>
      </c>
      <c r="AJ14" s="29">
        <f t="shared" ca="1" si="21"/>
        <v>45198</v>
      </c>
      <c r="AK14" s="29">
        <f t="shared" ca="1" si="21"/>
        <v>45199</v>
      </c>
      <c r="AL14" s="29" t="str">
        <f t="shared" ca="1" si="21"/>
        <v/>
      </c>
      <c r="AM14" s="29" t="str">
        <f t="shared" ca="1" si="21"/>
        <v/>
      </c>
    </row>
    <row r="15" spans="2:39" x14ac:dyDescent="0.25">
      <c r="B15" s="8" t="s">
        <v>39</v>
      </c>
      <c r="C15" s="29">
        <f t="shared" ca="1" si="0"/>
        <v>45200</v>
      </c>
      <c r="D15" s="29">
        <f t="shared" ca="1" si="1"/>
        <v>45201</v>
      </c>
      <c r="E15" s="29">
        <f t="shared" ca="1" si="1"/>
        <v>45202</v>
      </c>
      <c r="F15" s="29">
        <f t="shared" ca="1" si="1"/>
        <v>45203</v>
      </c>
      <c r="G15" s="29">
        <f t="shared" ca="1" si="1"/>
        <v>45204</v>
      </c>
      <c r="H15" s="29">
        <f t="shared" ca="1" si="1"/>
        <v>45205</v>
      </c>
      <c r="I15" s="29">
        <f t="shared" ca="1" si="1"/>
        <v>45206</v>
      </c>
      <c r="J15" s="29">
        <f t="shared" ca="1" si="5"/>
        <v>45207</v>
      </c>
      <c r="K15" s="29">
        <f t="shared" ca="1" si="5"/>
        <v>45208</v>
      </c>
      <c r="L15" s="29">
        <f t="shared" ca="1" si="5"/>
        <v>45209</v>
      </c>
      <c r="M15" s="29">
        <f t="shared" ca="1" si="5"/>
        <v>45210</v>
      </c>
      <c r="N15" s="29">
        <f t="shared" ca="1" si="5"/>
        <v>45211</v>
      </c>
      <c r="O15" s="29">
        <f t="shared" ca="1" si="5"/>
        <v>45212</v>
      </c>
      <c r="P15" s="29">
        <f t="shared" ca="1" si="5"/>
        <v>45213</v>
      </c>
      <c r="Q15" s="29">
        <f t="shared" ref="Q15:Z15" ca="1" si="22">IF(AND(P15&gt;0,P15&lt;EOMONTH($I15,0)),P15+1,"")</f>
        <v>45214</v>
      </c>
      <c r="R15" s="29">
        <f t="shared" ca="1" si="22"/>
        <v>45215</v>
      </c>
      <c r="S15" s="29">
        <f t="shared" ca="1" si="22"/>
        <v>45216</v>
      </c>
      <c r="T15" s="29">
        <f t="shared" ca="1" si="22"/>
        <v>45217</v>
      </c>
      <c r="U15" s="29">
        <f t="shared" ca="1" si="22"/>
        <v>45218</v>
      </c>
      <c r="V15" s="29">
        <f t="shared" ca="1" si="22"/>
        <v>45219</v>
      </c>
      <c r="W15" s="29">
        <f t="shared" ca="1" si="22"/>
        <v>45220</v>
      </c>
      <c r="X15" s="29">
        <f t="shared" ca="1" si="22"/>
        <v>45221</v>
      </c>
      <c r="Y15" s="29">
        <f t="shared" ca="1" si="22"/>
        <v>45222</v>
      </c>
      <c r="Z15" s="29">
        <f t="shared" ca="1" si="22"/>
        <v>45223</v>
      </c>
      <c r="AA15" s="29">
        <f t="shared" ref="AA15:AM15" ca="1" si="23">IF(AND(Z15&gt;0,Z15&lt;EOMONTH($I15,0)),Z15+1,"")</f>
        <v>45224</v>
      </c>
      <c r="AB15" s="29">
        <f t="shared" ca="1" si="23"/>
        <v>45225</v>
      </c>
      <c r="AC15" s="29">
        <f t="shared" ca="1" si="23"/>
        <v>45226</v>
      </c>
      <c r="AD15" s="29">
        <f t="shared" ca="1" si="23"/>
        <v>45227</v>
      </c>
      <c r="AE15" s="29">
        <f t="shared" ca="1" si="23"/>
        <v>45228</v>
      </c>
      <c r="AF15" s="29">
        <f t="shared" ca="1" si="23"/>
        <v>45229</v>
      </c>
      <c r="AG15" s="29">
        <f t="shared" ca="1" si="23"/>
        <v>45230</v>
      </c>
      <c r="AH15" s="29" t="str">
        <f t="shared" ca="1" si="23"/>
        <v/>
      </c>
      <c r="AI15" s="29" t="str">
        <f t="shared" ca="1" si="23"/>
        <v/>
      </c>
      <c r="AJ15" s="29" t="str">
        <f t="shared" ca="1" si="23"/>
        <v/>
      </c>
      <c r="AK15" s="29" t="str">
        <f t="shared" ca="1" si="23"/>
        <v/>
      </c>
      <c r="AL15" s="29" t="str">
        <f t="shared" ca="1" si="23"/>
        <v/>
      </c>
      <c r="AM15" s="29" t="str">
        <f t="shared" ca="1" si="23"/>
        <v/>
      </c>
    </row>
    <row r="16" spans="2:39" x14ac:dyDescent="0.25">
      <c r="B16" s="8" t="s">
        <v>40</v>
      </c>
      <c r="C16" s="29" t="str">
        <f t="shared" ca="1" si="0"/>
        <v/>
      </c>
      <c r="D16" s="29" t="str">
        <f t="shared" ca="1" si="1"/>
        <v/>
      </c>
      <c r="E16" s="29" t="str">
        <f t="shared" ca="1" si="1"/>
        <v/>
      </c>
      <c r="F16" s="29">
        <f t="shared" ca="1" si="1"/>
        <v>45231</v>
      </c>
      <c r="G16" s="29">
        <f t="shared" ca="1" si="1"/>
        <v>45232</v>
      </c>
      <c r="H16" s="29">
        <f t="shared" ca="1" si="1"/>
        <v>45233</v>
      </c>
      <c r="I16" s="29">
        <f t="shared" ca="1" si="1"/>
        <v>45234</v>
      </c>
      <c r="J16" s="29">
        <f t="shared" ca="1" si="5"/>
        <v>45235</v>
      </c>
      <c r="K16" s="29">
        <f t="shared" ca="1" si="5"/>
        <v>45236</v>
      </c>
      <c r="L16" s="29">
        <f t="shared" ca="1" si="5"/>
        <v>45237</v>
      </c>
      <c r="M16" s="29">
        <f t="shared" ca="1" si="5"/>
        <v>45238</v>
      </c>
      <c r="N16" s="29">
        <f t="shared" ca="1" si="5"/>
        <v>45239</v>
      </c>
      <c r="O16" s="29">
        <f t="shared" ca="1" si="5"/>
        <v>45240</v>
      </c>
      <c r="P16" s="29">
        <f t="shared" ca="1" si="5"/>
        <v>45241</v>
      </c>
      <c r="Q16" s="29">
        <f t="shared" ref="Q16:Z16" ca="1" si="24">IF(AND(P16&gt;0,P16&lt;EOMONTH($I16,0)),P16+1,"")</f>
        <v>45242</v>
      </c>
      <c r="R16" s="29">
        <f t="shared" ca="1" si="24"/>
        <v>45243</v>
      </c>
      <c r="S16" s="29">
        <f t="shared" ca="1" si="24"/>
        <v>45244</v>
      </c>
      <c r="T16" s="29">
        <f t="shared" ca="1" si="24"/>
        <v>45245</v>
      </c>
      <c r="U16" s="29">
        <f t="shared" ca="1" si="24"/>
        <v>45246</v>
      </c>
      <c r="V16" s="29">
        <f t="shared" ca="1" si="24"/>
        <v>45247</v>
      </c>
      <c r="W16" s="29">
        <f t="shared" ca="1" si="24"/>
        <v>45248</v>
      </c>
      <c r="X16" s="29">
        <f t="shared" ca="1" si="24"/>
        <v>45249</v>
      </c>
      <c r="Y16" s="29">
        <f t="shared" ca="1" si="24"/>
        <v>45250</v>
      </c>
      <c r="Z16" s="29">
        <f t="shared" ca="1" si="24"/>
        <v>45251</v>
      </c>
      <c r="AA16" s="29">
        <f t="shared" ref="AA16:AM16" ca="1" si="25">IF(AND(Z16&gt;0,Z16&lt;EOMONTH($I16,0)),Z16+1,"")</f>
        <v>45252</v>
      </c>
      <c r="AB16" s="29">
        <f t="shared" ca="1" si="25"/>
        <v>45253</v>
      </c>
      <c r="AC16" s="29">
        <f t="shared" ca="1" si="25"/>
        <v>45254</v>
      </c>
      <c r="AD16" s="29">
        <f t="shared" ca="1" si="25"/>
        <v>45255</v>
      </c>
      <c r="AE16" s="29">
        <f t="shared" ca="1" si="25"/>
        <v>45256</v>
      </c>
      <c r="AF16" s="29">
        <f t="shared" ca="1" si="25"/>
        <v>45257</v>
      </c>
      <c r="AG16" s="29">
        <f t="shared" ca="1" si="25"/>
        <v>45258</v>
      </c>
      <c r="AH16" s="29">
        <f t="shared" ca="1" si="25"/>
        <v>45259</v>
      </c>
      <c r="AI16" s="29">
        <f t="shared" ca="1" si="25"/>
        <v>45260</v>
      </c>
      <c r="AJ16" s="29" t="str">
        <f t="shared" ca="1" si="25"/>
        <v/>
      </c>
      <c r="AK16" s="29" t="str">
        <f t="shared" ca="1" si="25"/>
        <v/>
      </c>
      <c r="AL16" s="29" t="str">
        <f t="shared" ca="1" si="25"/>
        <v/>
      </c>
      <c r="AM16" s="29" t="str">
        <f t="shared" ca="1" si="25"/>
        <v/>
      </c>
    </row>
    <row r="17" spans="2:39" x14ac:dyDescent="0.25">
      <c r="B17" s="8" t="s">
        <v>41</v>
      </c>
      <c r="C17" s="29" t="str">
        <f t="shared" ca="1" si="0"/>
        <v/>
      </c>
      <c r="D17" s="29" t="str">
        <f t="shared" ca="1" si="1"/>
        <v/>
      </c>
      <c r="E17" s="29" t="str">
        <f t="shared" ca="1" si="1"/>
        <v/>
      </c>
      <c r="F17" s="29" t="str">
        <f t="shared" ca="1" si="1"/>
        <v/>
      </c>
      <c r="G17" s="29" t="str">
        <f t="shared" ca="1" si="1"/>
        <v/>
      </c>
      <c r="H17" s="29">
        <f t="shared" ca="1" si="1"/>
        <v>45261</v>
      </c>
      <c r="I17" s="29">
        <f t="shared" ca="1" si="1"/>
        <v>45262</v>
      </c>
      <c r="J17" s="29">
        <f t="shared" ca="1" si="5"/>
        <v>45263</v>
      </c>
      <c r="K17" s="29">
        <f t="shared" ca="1" si="5"/>
        <v>45264</v>
      </c>
      <c r="L17" s="29">
        <f t="shared" ca="1" si="5"/>
        <v>45265</v>
      </c>
      <c r="M17" s="29">
        <f t="shared" ca="1" si="5"/>
        <v>45266</v>
      </c>
      <c r="N17" s="29">
        <f t="shared" ca="1" si="5"/>
        <v>45267</v>
      </c>
      <c r="O17" s="29">
        <f t="shared" ca="1" si="5"/>
        <v>45268</v>
      </c>
      <c r="P17" s="29">
        <f t="shared" ca="1" si="5"/>
        <v>45269</v>
      </c>
      <c r="Q17" s="29">
        <f t="shared" ref="Q17:Z17" ca="1" si="26">IF(AND(P17&gt;0,P17&lt;EOMONTH($I17,0)),P17+1,"")</f>
        <v>45270</v>
      </c>
      <c r="R17" s="29">
        <f t="shared" ca="1" si="26"/>
        <v>45271</v>
      </c>
      <c r="S17" s="29">
        <f t="shared" ca="1" si="26"/>
        <v>45272</v>
      </c>
      <c r="T17" s="29">
        <f t="shared" ca="1" si="26"/>
        <v>45273</v>
      </c>
      <c r="U17" s="29">
        <f t="shared" ca="1" si="26"/>
        <v>45274</v>
      </c>
      <c r="V17" s="29">
        <f t="shared" ca="1" si="26"/>
        <v>45275</v>
      </c>
      <c r="W17" s="29">
        <f t="shared" ca="1" si="26"/>
        <v>45276</v>
      </c>
      <c r="X17" s="29">
        <f t="shared" ca="1" si="26"/>
        <v>45277</v>
      </c>
      <c r="Y17" s="29">
        <f t="shared" ca="1" si="26"/>
        <v>45278</v>
      </c>
      <c r="Z17" s="29">
        <f t="shared" ca="1" si="26"/>
        <v>45279</v>
      </c>
      <c r="AA17" s="29">
        <f t="shared" ref="AA17:AM17" ca="1" si="27">IF(AND(Z17&gt;0,Z17&lt;EOMONTH($I17,0)),Z17+1,"")</f>
        <v>45280</v>
      </c>
      <c r="AB17" s="29">
        <f t="shared" ca="1" si="27"/>
        <v>45281</v>
      </c>
      <c r="AC17" s="29">
        <f t="shared" ca="1" si="27"/>
        <v>45282</v>
      </c>
      <c r="AD17" s="29">
        <f t="shared" ca="1" si="27"/>
        <v>45283</v>
      </c>
      <c r="AE17" s="29">
        <f t="shared" ca="1" si="27"/>
        <v>45284</v>
      </c>
      <c r="AF17" s="29">
        <f t="shared" ca="1" si="27"/>
        <v>45285</v>
      </c>
      <c r="AG17" s="29">
        <f t="shared" ca="1" si="27"/>
        <v>45286</v>
      </c>
      <c r="AH17" s="29">
        <f t="shared" ca="1" si="27"/>
        <v>45287</v>
      </c>
      <c r="AI17" s="29">
        <f t="shared" ca="1" si="27"/>
        <v>45288</v>
      </c>
      <c r="AJ17" s="29">
        <f t="shared" ca="1" si="27"/>
        <v>45289</v>
      </c>
      <c r="AK17" s="29">
        <f t="shared" ca="1" si="27"/>
        <v>45290</v>
      </c>
      <c r="AL17" s="29">
        <f t="shared" ca="1" si="27"/>
        <v>45291</v>
      </c>
      <c r="AM17" s="29" t="str">
        <f t="shared" ca="1" si="27"/>
        <v/>
      </c>
    </row>
    <row r="18" spans="2:39" ht="18.75" thickBot="1" x14ac:dyDescent="0.3"/>
    <row r="19" spans="2:39" ht="30.75" thickBot="1" x14ac:dyDescent="0.45">
      <c r="B19" s="25" t="s">
        <v>78</v>
      </c>
      <c r="G19" s="65" t="str">
        <f>IF(C21-B21&gt;=11,"Yearly View",IF(C21-B21&gt;4,"Halfyearly View",IF(C21-B21&gt;5,"More Than Halfyearly",IF(C21-B21&gt;1,"Quaterly View",IF(C21-B21=0,"Monthly View")))))</f>
        <v>Yearly View</v>
      </c>
      <c r="H19" s="66"/>
      <c r="I19" s="66"/>
      <c r="J19" s="66"/>
      <c r="K19" s="67"/>
      <c r="L19" s="34"/>
      <c r="P19" s="33"/>
      <c r="Q19" s="34"/>
      <c r="T19" s="33"/>
      <c r="U19" s="34"/>
      <c r="X19" s="33"/>
      <c r="Y19" s="34"/>
      <c r="AB19" s="33"/>
      <c r="AC19" s="34"/>
      <c r="AF19" s="33"/>
    </row>
    <row r="20" spans="2:39" x14ac:dyDescent="0.25">
      <c r="B20" s="32" t="s">
        <v>164</v>
      </c>
      <c r="C20" s="63" t="s">
        <v>163</v>
      </c>
      <c r="D20" s="63"/>
      <c r="E20" s="63"/>
      <c r="H20" s="68" t="s">
        <v>79</v>
      </c>
      <c r="I20" s="68"/>
      <c r="J20" s="68"/>
      <c r="K20" s="33"/>
      <c r="L20" s="34"/>
      <c r="M20" s="56" t="s">
        <v>80</v>
      </c>
      <c r="N20" s="56"/>
      <c r="O20" s="56"/>
      <c r="P20" s="33"/>
      <c r="Q20" s="34"/>
      <c r="R20" s="8" t="s">
        <v>7</v>
      </c>
      <c r="T20" s="33"/>
      <c r="U20" s="34"/>
      <c r="V20" s="8" t="s">
        <v>8</v>
      </c>
      <c r="X20" s="33"/>
      <c r="Y20" s="34"/>
      <c r="Z20" s="8" t="s">
        <v>9</v>
      </c>
      <c r="AB20" s="33"/>
      <c r="AC20" s="34"/>
      <c r="AD20" s="8" t="s">
        <v>10</v>
      </c>
      <c r="AF20" s="33"/>
    </row>
    <row r="21" spans="2:39" ht="18.75" x14ac:dyDescent="0.25">
      <c r="B21" s="35">
        <v>1</v>
      </c>
      <c r="C21" s="64">
        <v>12</v>
      </c>
      <c r="D21" s="64"/>
      <c r="E21" s="64"/>
      <c r="H21" s="69">
        <f ca="1">SUMIFS(EmpLeaveTracker!F5:F27,EmpLeaveTracker!B5:B27,empname,EmpLeaveTracker!C5:C27,"&gt;="&amp;DATE(calyear,EmpAttendenceRecord!B21,1),EmpLeaveTracker!D5:D27,"&lt;="&amp;DATE(calyear,EOMONTH(C21,0),1))</f>
        <v>8</v>
      </c>
      <c r="I21" s="69"/>
      <c r="J21" s="69"/>
      <c r="K21" s="33"/>
      <c r="L21" s="34"/>
      <c r="M21" s="69">
        <f>NETWORKDAYS(DATE(YEAR(C21),MONTH(C21),DAY(C21)),EDATE(DATE(YEAR(C21),MONTH(C21),DAY(C21)),C21))</f>
        <v>262</v>
      </c>
      <c r="N21" s="69"/>
      <c r="O21" s="69"/>
      <c r="P21" s="33"/>
      <c r="Q21" s="34"/>
      <c r="R21" s="57">
        <f ca="1">SUMIFS(EmpLeaveTracker!F5:F27,EmpLeaveTracker!B5:B27,empname,EmpLeaveTracker!C5:C27,"&gt;="&amp;DATE(calyear,EmpAttendenceRecord!B21,1),EmpLeaveTracker!D5:D27,"&lt;"&amp;DATE(calyear,EOMONTH(C21,0),1),EmpLeaveTracker!E5:E27,LeaveTypes!C4)</f>
        <v>3</v>
      </c>
      <c r="S21" s="57"/>
      <c r="T21" s="33"/>
      <c r="U21" s="34"/>
      <c r="V21" s="60">
        <f ca="1">SUMIFS(EmpLeaveTracker!F5:F27,EmpLeaveTracker!B5:B27,empname,EmpLeaveTracker!C5:C27,"&gt;="&amp;DATE(calyear,EmpAttendenceRecord!B21,1),EmpLeaveTracker!D5:D27,"&lt;"&amp;DATE(calyear,EOMONTH(C21,0),1),EmpLeaveTracker!E5:E27,LeaveTypes!C5)</f>
        <v>0</v>
      </c>
      <c r="W21" s="60"/>
      <c r="X21" s="33"/>
      <c r="Y21" s="34"/>
      <c r="Z21" s="58">
        <f ca="1">SUMIFS(EmpLeaveTracker!F5:F27,EmpLeaveTracker!B5:B27,empname,EmpLeaveTracker!C5:C27,"&gt;="&amp;DATE(calyear,EmpAttendenceRecord!B21,1),EmpLeaveTracker!D5:D27,"&lt;="&amp;DATE(calyear,EOMONTH(C21,0),1),EmpLeaveTracker!E5:E27,LeaveTypes!C6)</f>
        <v>0</v>
      </c>
      <c r="AA21" s="58"/>
      <c r="AB21" s="33"/>
      <c r="AC21" s="34"/>
      <c r="AD21" s="59">
        <f ca="1">SUMIFS(EmpLeaveTracker!F5:F27,EmpLeaveTracker!B5:B27,empname,EmpLeaveTracker!C5:C27,"&gt;="&amp;DATE(calyear,EmpAttendenceRecord!B21,1),EmpLeaveTracker!D5:D27,"&lt;="&amp;DATE(calyear,EOMONTH(C21,0),1),EmpLeaveTracker!E5:E27,LeaveTypes!C7)</f>
        <v>5</v>
      </c>
      <c r="AE21" s="59"/>
      <c r="AF21" s="33"/>
    </row>
    <row r="22" spans="2:39" x14ac:dyDescent="0.25">
      <c r="H22" s="69"/>
      <c r="I22" s="69"/>
      <c r="J22" s="69"/>
      <c r="K22" s="33"/>
      <c r="L22" s="34"/>
      <c r="M22" s="69"/>
      <c r="N22" s="69"/>
      <c r="O22" s="69"/>
      <c r="P22" s="33"/>
      <c r="Q22" s="34"/>
      <c r="R22" s="57"/>
      <c r="S22" s="57"/>
      <c r="T22" s="33"/>
      <c r="U22" s="34"/>
      <c r="V22" s="60"/>
      <c r="W22" s="60"/>
      <c r="X22" s="33"/>
      <c r="Y22" s="34"/>
      <c r="Z22" s="58"/>
      <c r="AA22" s="58"/>
      <c r="AB22" s="33"/>
      <c r="AC22" s="34"/>
      <c r="AD22" s="59"/>
      <c r="AE22" s="59"/>
      <c r="AF22" s="33"/>
    </row>
    <row r="23" spans="2:39" x14ac:dyDescent="0.25">
      <c r="H23" s="69"/>
      <c r="I23" s="69"/>
      <c r="J23" s="69"/>
      <c r="K23" s="33"/>
      <c r="L23" s="34"/>
      <c r="M23" s="69"/>
      <c r="N23" s="69"/>
      <c r="O23" s="69"/>
      <c r="P23" s="33"/>
      <c r="Q23" s="34"/>
      <c r="R23" s="57"/>
      <c r="S23" s="57"/>
      <c r="T23" s="33"/>
      <c r="U23" s="34"/>
      <c r="V23" s="60"/>
      <c r="W23" s="60"/>
      <c r="X23" s="33"/>
      <c r="Y23" s="34"/>
      <c r="Z23" s="58"/>
      <c r="AA23" s="58"/>
      <c r="AB23" s="33"/>
      <c r="AC23" s="34"/>
      <c r="AD23" s="59"/>
      <c r="AE23" s="59"/>
      <c r="AF23" s="33"/>
    </row>
    <row r="24" spans="2:39" x14ac:dyDescent="0.25">
      <c r="H24" s="56"/>
      <c r="I24" s="56"/>
      <c r="J24" s="56"/>
      <c r="K24" s="33"/>
      <c r="L24" s="34"/>
      <c r="P24" s="33"/>
      <c r="Q24" s="34"/>
      <c r="T24" s="33"/>
      <c r="U24" s="34"/>
      <c r="X24" s="33"/>
      <c r="Y24" s="34"/>
      <c r="AB24" s="33"/>
      <c r="AC24" s="34"/>
      <c r="AF24" s="33"/>
    </row>
    <row r="25" spans="2:39" x14ac:dyDescent="0.25">
      <c r="B25" s="53"/>
      <c r="H25" s="56"/>
      <c r="I25" s="56"/>
      <c r="J25" s="56"/>
      <c r="K25" s="33"/>
      <c r="L25" s="34"/>
      <c r="P25" s="33"/>
      <c r="Q25" s="34"/>
      <c r="T25" s="33"/>
      <c r="U25" s="34"/>
      <c r="X25" s="33"/>
      <c r="Y25" s="34"/>
      <c r="AB25" s="33"/>
      <c r="AC25" s="34"/>
      <c r="AF25" s="33"/>
    </row>
    <row r="26" spans="2:39" x14ac:dyDescent="0.25">
      <c r="K26" s="33"/>
      <c r="L26" s="34"/>
      <c r="P26" s="33"/>
      <c r="Q26" s="34"/>
      <c r="T26" s="33"/>
      <c r="U26" s="34"/>
      <c r="X26" s="33"/>
      <c r="Y26" s="34"/>
      <c r="AB26" s="33"/>
      <c r="AC26" s="34"/>
      <c r="AF26" s="33"/>
    </row>
  </sheetData>
  <mergeCells count="17">
    <mergeCell ref="M20:O20"/>
    <mergeCell ref="M21:O23"/>
    <mergeCell ref="C3:G3"/>
    <mergeCell ref="B1:L1"/>
    <mergeCell ref="C2:D2"/>
    <mergeCell ref="E2:G2"/>
    <mergeCell ref="C20:E20"/>
    <mergeCell ref="C21:E21"/>
    <mergeCell ref="G19:K19"/>
    <mergeCell ref="H20:J20"/>
    <mergeCell ref="H21:J23"/>
    <mergeCell ref="H24:J24"/>
    <mergeCell ref="H25:J25"/>
    <mergeCell ref="R21:S23"/>
    <mergeCell ref="Z21:AA23"/>
    <mergeCell ref="AD21:AE23"/>
    <mergeCell ref="V21:W23"/>
  </mergeCells>
  <phoneticPr fontId="5" type="noConversion"/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AEE1210D-1F12-420C-8AEE-4374F50A3021}">
            <xm:f>COUNTIFS(EmpLeaveTracker!$B$5:$B$27,$E$2,EmpLeaveTracker!$C$5:$C$27,"&lt;="&amp;C6,EmpLeaveTracker!$D$5:$D$27,"&gt;="&amp;C6,EmpLeaveTracker!$E$5:$E$27,LeaveTypes!$C$7)&gt;0</xm:f>
            <x14:dxf>
              <fill>
                <patternFill>
                  <bgColor rgb="FF7030A0"/>
                </patternFill>
              </fill>
            </x14:dxf>
          </x14:cfRule>
          <x14:cfRule type="expression" priority="2" id="{35CE02E0-DAD3-492B-BEB3-888B6F0CEF14}">
            <xm:f>COUNTIFS(EmpLeaveTracker!$B$5:$B$27,$E$2,EmpLeaveTracker!$C$5:$C$27,"&lt;="&amp;C6,EmpLeaveTracker!$D$5:$D$27,"&gt;="&amp;C6,EmpLeaveTracker!$E$5:$E$27,LeaveTypes!$C$6)&gt;0</xm:f>
            <x14:dxf>
              <fill>
                <patternFill>
                  <bgColor rgb="FFFFC000"/>
                </patternFill>
              </fill>
            </x14:dxf>
          </x14:cfRule>
          <x14:cfRule type="expression" priority="4" id="{442E7565-D857-4627-A5D3-B927B53F36C2}">
            <xm:f>COUNTIFS(EmpLeaveTracker!$B$5:$B$27,$E$2,EmpLeaveTracker!$C$5:$C$27,"&lt;="&amp;C6,EmpLeaveTracker!$D$5:$D$27,"&gt;="&amp;C6,EmpLeaveTracker!$E$5:$E$27,LeaveTypes!$C$5)&gt;0</xm:f>
            <x14:dxf>
              <fill>
                <patternFill>
                  <bgColor rgb="FF00B050"/>
                </patternFill>
              </fill>
            </x14:dxf>
          </x14:cfRule>
          <x14:cfRule type="expression" priority="6" id="{7E43B32E-9195-4D26-B954-4BEF05FD9462}">
            <xm:f>COUNTIFS(EmpLeaveTracker!$B$5:$B$27,$E$2,EmpLeaveTracker!$C$5:$C$27,"&lt;="&amp;C6,EmpLeaveTracker!$D$5:$D$27,"&gt;="&amp;C6,EmpLeaveTracker!$E$5:$E$27,LeaveTypes!$C$4)&gt;0</xm:f>
            <x14:dxf>
              <fill>
                <patternFill>
                  <bgColor rgb="FF00B0F0"/>
                </patternFill>
              </fill>
            </x14:dxf>
          </x14:cfRule>
          <x14:cfRule type="expression" priority="7" id="{A855FDF9-56CE-4188-B912-6442CDCB1691}">
            <xm:f>OR(LEFT(C$5,1)="S",COUNTIF(CompanyHolidays!$C$4:$C$9,C6)&gt;0)</xm:f>
            <x14:dxf>
              <font>
                <color theme="0" tint="-0.24994659260841701"/>
              </font>
            </x14:dxf>
          </x14:cfRule>
          <xm:sqref>C6:AM17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51BCAD-1EE0-459F-B836-87E360C85C42}">
          <x14:formula1>
            <xm:f>Sheet1!$A$1:$A$12</xm:f>
          </x14:formula1>
          <xm:sqref>B21:E21</xm:sqref>
        </x14:dataValidation>
        <x14:dataValidation type="list" allowBlank="1" showInputMessage="1" showErrorMessage="1" xr:uid="{C58B6109-FAEB-4D04-A487-DEC4D03044DD}">
          <x14:formula1>
            <xm:f>EmployeeList!$B$4:$B$19</xm:f>
          </x14:formula1>
          <xm:sqref>C2:D2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84AB9-4E33-4DC4-90C2-A84B5B89D83B}">
  <dimension ref="C1:D11"/>
  <sheetViews>
    <sheetView workbookViewId="0">
      <selection activeCell="H10" sqref="H10"/>
    </sheetView>
  </sheetViews>
  <sheetFormatPr defaultRowHeight="21.75" customHeight="1" x14ac:dyDescent="0.25"/>
  <cols>
    <col min="3" max="3" width="22.85546875" customWidth="1"/>
    <col min="4" max="4" width="23.5703125" customWidth="1"/>
  </cols>
  <sheetData>
    <row r="1" spans="3:4" ht="9.75" customHeight="1" x14ac:dyDescent="0.25"/>
    <row r="2" spans="3:4" ht="39" customHeight="1" x14ac:dyDescent="0.7">
      <c r="C2" s="10" t="s">
        <v>0</v>
      </c>
    </row>
    <row r="3" spans="3:4" ht="21.75" customHeight="1" x14ac:dyDescent="0.25">
      <c r="C3" s="14" t="s">
        <v>0</v>
      </c>
      <c r="D3" s="15" t="s">
        <v>1</v>
      </c>
    </row>
    <row r="4" spans="3:4" ht="21.75" customHeight="1" x14ac:dyDescent="0.25">
      <c r="C4" s="12">
        <v>44927</v>
      </c>
      <c r="D4" s="11" t="s">
        <v>2</v>
      </c>
    </row>
    <row r="5" spans="3:4" ht="21.75" customHeight="1" x14ac:dyDescent="0.25">
      <c r="C5" s="12">
        <v>44952</v>
      </c>
      <c r="D5" s="11" t="s">
        <v>3</v>
      </c>
    </row>
    <row r="6" spans="3:4" ht="21.75" customHeight="1" x14ac:dyDescent="0.25">
      <c r="C6" s="12">
        <v>45153</v>
      </c>
      <c r="D6" s="11" t="s">
        <v>4</v>
      </c>
    </row>
    <row r="7" spans="3:4" ht="21.75" customHeight="1" x14ac:dyDescent="0.25">
      <c r="C7" s="12">
        <v>44995</v>
      </c>
      <c r="D7" s="11" t="s">
        <v>21</v>
      </c>
    </row>
    <row r="8" spans="3:4" ht="21.75" customHeight="1" x14ac:dyDescent="0.25">
      <c r="C8" s="12">
        <v>45153</v>
      </c>
      <c r="D8" s="11" t="s">
        <v>4</v>
      </c>
    </row>
    <row r="9" spans="3:4" ht="21.75" customHeight="1" x14ac:dyDescent="0.25">
      <c r="C9" s="12">
        <v>45285</v>
      </c>
      <c r="D9" s="11" t="s">
        <v>5</v>
      </c>
    </row>
    <row r="10" spans="3:4" ht="21.75" customHeight="1" x14ac:dyDescent="0.25">
      <c r="C10" s="13"/>
    </row>
    <row r="11" spans="3:4" ht="21.75" customHeight="1" x14ac:dyDescent="0.25">
      <c r="C11" s="13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35BFE-912D-46B4-9D3D-B0C29C76065D}">
  <sheetPr>
    <tabColor rgb="FF00B0F0"/>
  </sheetPr>
  <dimension ref="A5:M24"/>
  <sheetViews>
    <sheetView workbookViewId="0"/>
  </sheetViews>
  <sheetFormatPr defaultRowHeight="15" x14ac:dyDescent="0.25"/>
  <cols>
    <col min="1" max="1" width="13.7109375" style="6" customWidth="1"/>
    <col min="2" max="2" width="23.85546875" style="6" customWidth="1"/>
    <col min="3" max="3" width="30.140625" style="6" customWidth="1"/>
    <col min="4" max="4" width="23" style="6" customWidth="1"/>
    <col min="5" max="5" width="23.42578125" style="6" customWidth="1"/>
    <col min="6" max="6" width="14.5703125" style="6" bestFit="1" customWidth="1"/>
    <col min="7" max="7" width="10.7109375" style="6" customWidth="1"/>
    <col min="8" max="10" width="24" style="6" customWidth="1"/>
    <col min="11" max="11" width="23" style="6" customWidth="1"/>
    <col min="12" max="12" width="26" style="6" customWidth="1"/>
    <col min="13" max="16384" width="9.140625" style="6"/>
  </cols>
  <sheetData>
    <row r="5" spans="1:13" ht="23.25" x14ac:dyDescent="0.35">
      <c r="A5" s="31" t="s">
        <v>82</v>
      </c>
      <c r="B5" s="31" t="s">
        <v>83</v>
      </c>
      <c r="C5" s="31" t="s">
        <v>11</v>
      </c>
      <c r="D5" s="31" t="s">
        <v>84</v>
      </c>
      <c r="E5" s="31" t="s">
        <v>85</v>
      </c>
      <c r="F5" s="31" t="s">
        <v>86</v>
      </c>
      <c r="G5" s="31" t="s">
        <v>87</v>
      </c>
      <c r="H5" s="31" t="s">
        <v>88</v>
      </c>
      <c r="I5" s="31" t="s">
        <v>161</v>
      </c>
      <c r="J5" s="31" t="s">
        <v>162</v>
      </c>
      <c r="K5" s="31" t="s">
        <v>89</v>
      </c>
      <c r="L5" s="31" t="s">
        <v>90</v>
      </c>
      <c r="M5" s="31"/>
    </row>
    <row r="6" spans="1:13" ht="15.75" x14ac:dyDescent="0.25">
      <c r="A6" s="20">
        <v>1</v>
      </c>
      <c r="B6" s="7" t="s">
        <v>91</v>
      </c>
      <c r="C6" s="7" t="s">
        <v>12</v>
      </c>
      <c r="D6" s="7" t="s">
        <v>113</v>
      </c>
      <c r="E6" s="7" t="s">
        <v>122</v>
      </c>
      <c r="F6" s="36">
        <v>35797</v>
      </c>
      <c r="G6" s="7">
        <v>87654</v>
      </c>
      <c r="H6" s="20">
        <v>23331</v>
      </c>
      <c r="I6" s="50">
        <f>Table6[[#This Row],[Basic Salary]]*12/365</f>
        <v>767.04657534246576</v>
      </c>
      <c r="J6" s="50">
        <f>Table6[[#This Row],[Salary /Day]]/8</f>
        <v>95.88082191780822</v>
      </c>
      <c r="K6" s="7" t="s">
        <v>126</v>
      </c>
      <c r="L6" s="37">
        <f t="shared" ref="L6:L21" ca="1" si="0">RANDBETWEEN(120345678912,987098709876)</f>
        <v>823818212061</v>
      </c>
    </row>
    <row r="7" spans="1:13" ht="15.75" x14ac:dyDescent="0.25">
      <c r="A7" s="20">
        <v>2</v>
      </c>
      <c r="B7" s="7" t="s">
        <v>92</v>
      </c>
      <c r="C7" s="7" t="s">
        <v>13</v>
      </c>
      <c r="D7" s="7" t="s">
        <v>114</v>
      </c>
      <c r="E7" s="7" t="s">
        <v>123</v>
      </c>
      <c r="F7" s="36">
        <v>35798</v>
      </c>
      <c r="G7" s="7">
        <v>86654</v>
      </c>
      <c r="H7" s="20">
        <v>27306</v>
      </c>
      <c r="I7" s="50">
        <f>Table6[[#This Row],[Basic Salary]]*12/365</f>
        <v>897.73150684931511</v>
      </c>
      <c r="J7" s="50">
        <f>Table6[[#This Row],[Salary /Day]]/8</f>
        <v>112.21643835616439</v>
      </c>
      <c r="K7" s="7" t="s">
        <v>127</v>
      </c>
      <c r="L7" s="37">
        <f t="shared" ca="1" si="0"/>
        <v>592833636580</v>
      </c>
    </row>
    <row r="8" spans="1:13" ht="15.75" x14ac:dyDescent="0.25">
      <c r="A8" s="20">
        <v>3</v>
      </c>
      <c r="B8" s="7" t="s">
        <v>93</v>
      </c>
      <c r="C8" s="7" t="s">
        <v>14</v>
      </c>
      <c r="D8" s="7" t="s">
        <v>115</v>
      </c>
      <c r="E8" s="7" t="s">
        <v>122</v>
      </c>
      <c r="F8" s="36">
        <v>35799</v>
      </c>
      <c r="G8" s="7">
        <v>85654</v>
      </c>
      <c r="H8" s="20">
        <v>26512</v>
      </c>
      <c r="I8" s="50">
        <f>Table6[[#This Row],[Basic Salary]]*12/365</f>
        <v>871.62739726027394</v>
      </c>
      <c r="J8" s="50">
        <f>Table6[[#This Row],[Salary /Day]]/8</f>
        <v>108.95342465753424</v>
      </c>
      <c r="K8" s="7" t="s">
        <v>128</v>
      </c>
      <c r="L8" s="37">
        <f t="shared" ca="1" si="0"/>
        <v>210774125191</v>
      </c>
    </row>
    <row r="9" spans="1:13" ht="15.75" x14ac:dyDescent="0.25">
      <c r="A9" s="20">
        <v>4</v>
      </c>
      <c r="B9" s="7" t="s">
        <v>94</v>
      </c>
      <c r="C9" s="7" t="s">
        <v>15</v>
      </c>
      <c r="D9" s="7" t="s">
        <v>116</v>
      </c>
      <c r="E9" s="7" t="s">
        <v>124</v>
      </c>
      <c r="F9" s="36">
        <v>35800</v>
      </c>
      <c r="G9" s="7">
        <v>84654</v>
      </c>
      <c r="H9" s="20">
        <v>23586</v>
      </c>
      <c r="I9" s="50">
        <f>Table6[[#This Row],[Basic Salary]]*12/365</f>
        <v>775.43013698630136</v>
      </c>
      <c r="J9" s="50">
        <f>Table6[[#This Row],[Salary /Day]]/8</f>
        <v>96.92876712328767</v>
      </c>
      <c r="K9" s="7" t="s">
        <v>129</v>
      </c>
      <c r="L9" s="37">
        <f t="shared" ca="1" si="0"/>
        <v>378780125044</v>
      </c>
    </row>
    <row r="10" spans="1:13" ht="15.75" x14ac:dyDescent="0.25">
      <c r="A10" s="20">
        <v>5</v>
      </c>
      <c r="B10" s="7" t="s">
        <v>95</v>
      </c>
      <c r="C10" s="7" t="s">
        <v>16</v>
      </c>
      <c r="D10" s="7" t="s">
        <v>117</v>
      </c>
      <c r="E10" s="7" t="s">
        <v>125</v>
      </c>
      <c r="F10" s="36">
        <v>35801</v>
      </c>
      <c r="G10" s="7">
        <v>83654</v>
      </c>
      <c r="H10" s="20">
        <v>27951</v>
      </c>
      <c r="I10" s="50">
        <f>Table6[[#This Row],[Basic Salary]]*12/365</f>
        <v>918.93698630136987</v>
      </c>
      <c r="J10" s="50">
        <f>Table6[[#This Row],[Salary /Day]]/8</f>
        <v>114.86712328767123</v>
      </c>
      <c r="K10" s="7" t="s">
        <v>126</v>
      </c>
      <c r="L10" s="37">
        <f t="shared" ca="1" si="0"/>
        <v>146254589383</v>
      </c>
    </row>
    <row r="11" spans="1:13" ht="15.75" x14ac:dyDescent="0.25">
      <c r="A11" s="20">
        <v>6</v>
      </c>
      <c r="B11" s="7" t="s">
        <v>96</v>
      </c>
      <c r="C11" s="7" t="s">
        <v>17</v>
      </c>
      <c r="D11" s="7" t="s">
        <v>118</v>
      </c>
      <c r="E11" s="7" t="s">
        <v>122</v>
      </c>
      <c r="F11" s="36">
        <v>35802</v>
      </c>
      <c r="G11" s="7">
        <v>82654</v>
      </c>
      <c r="H11" s="20">
        <v>32149</v>
      </c>
      <c r="I11" s="50">
        <f>Table6[[#This Row],[Basic Salary]]*12/365</f>
        <v>1056.9534246575342</v>
      </c>
      <c r="J11" s="50">
        <f>Table6[[#This Row],[Salary /Day]]/8</f>
        <v>132.11917808219178</v>
      </c>
      <c r="K11" s="7" t="s">
        <v>127</v>
      </c>
      <c r="L11" s="37">
        <f t="shared" ca="1" si="0"/>
        <v>944106358924</v>
      </c>
    </row>
    <row r="12" spans="1:13" ht="15.75" x14ac:dyDescent="0.25">
      <c r="A12" s="20">
        <v>7</v>
      </c>
      <c r="B12" s="7" t="s">
        <v>97</v>
      </c>
      <c r="C12" s="7" t="s">
        <v>18</v>
      </c>
      <c r="D12" s="7" t="s">
        <v>114</v>
      </c>
      <c r="E12" s="7" t="s">
        <v>123</v>
      </c>
      <c r="F12" s="36">
        <v>35803</v>
      </c>
      <c r="G12" s="7">
        <v>81654</v>
      </c>
      <c r="H12" s="20">
        <v>23155</v>
      </c>
      <c r="I12" s="50">
        <f>Table6[[#This Row],[Basic Salary]]*12/365</f>
        <v>761.2602739726027</v>
      </c>
      <c r="J12" s="50">
        <f>Table6[[#This Row],[Salary /Day]]/8</f>
        <v>95.157534246575338</v>
      </c>
      <c r="K12" s="7" t="s">
        <v>128</v>
      </c>
      <c r="L12" s="37">
        <f t="shared" ca="1" si="0"/>
        <v>689210919527</v>
      </c>
    </row>
    <row r="13" spans="1:13" ht="15.75" x14ac:dyDescent="0.25">
      <c r="A13" s="20">
        <v>8</v>
      </c>
      <c r="B13" s="7" t="s">
        <v>98</v>
      </c>
      <c r="C13" s="7" t="s">
        <v>19</v>
      </c>
      <c r="D13" s="7" t="s">
        <v>119</v>
      </c>
      <c r="E13" s="7" t="s">
        <v>122</v>
      </c>
      <c r="F13" s="36">
        <v>35804</v>
      </c>
      <c r="G13" s="7">
        <v>80654</v>
      </c>
      <c r="H13" s="20">
        <v>24808</v>
      </c>
      <c r="I13" s="50">
        <f>Table6[[#This Row],[Basic Salary]]*12/365</f>
        <v>815.60547945205485</v>
      </c>
      <c r="J13" s="50">
        <f>Table6[[#This Row],[Salary /Day]]/8</f>
        <v>101.95068493150686</v>
      </c>
      <c r="K13" s="7" t="s">
        <v>129</v>
      </c>
      <c r="L13" s="37">
        <f t="shared" ca="1" si="0"/>
        <v>489083851393</v>
      </c>
    </row>
    <row r="14" spans="1:13" ht="15.75" x14ac:dyDescent="0.25">
      <c r="A14" s="20">
        <v>9</v>
      </c>
      <c r="B14" s="7" t="s">
        <v>99</v>
      </c>
      <c r="C14" s="7" t="s">
        <v>20</v>
      </c>
      <c r="D14" s="7" t="s">
        <v>116</v>
      </c>
      <c r="E14" s="7" t="s">
        <v>124</v>
      </c>
      <c r="F14" s="36">
        <v>35805</v>
      </c>
      <c r="G14" s="7">
        <v>79654</v>
      </c>
      <c r="H14" s="20">
        <v>27125</v>
      </c>
      <c r="I14" s="50">
        <f>Table6[[#This Row],[Basic Salary]]*12/365</f>
        <v>891.78082191780823</v>
      </c>
      <c r="J14" s="50">
        <f>Table6[[#This Row],[Salary /Day]]/8</f>
        <v>111.47260273972603</v>
      </c>
      <c r="K14" s="7" t="s">
        <v>126</v>
      </c>
      <c r="L14" s="37">
        <f t="shared" ca="1" si="0"/>
        <v>738210571083</v>
      </c>
    </row>
    <row r="15" spans="1:13" ht="15.75" x14ac:dyDescent="0.25">
      <c r="A15" s="20">
        <v>10</v>
      </c>
      <c r="B15" s="7" t="s">
        <v>100</v>
      </c>
      <c r="C15" s="7" t="s">
        <v>107</v>
      </c>
      <c r="D15" s="7" t="s">
        <v>117</v>
      </c>
      <c r="E15" s="7" t="s">
        <v>125</v>
      </c>
      <c r="F15" s="36">
        <v>35806</v>
      </c>
      <c r="G15" s="7">
        <v>78654</v>
      </c>
      <c r="H15" s="20">
        <v>31212</v>
      </c>
      <c r="I15" s="50">
        <f>Table6[[#This Row],[Basic Salary]]*12/365</f>
        <v>1026.1479452054793</v>
      </c>
      <c r="J15" s="50">
        <f>Table6[[#This Row],[Salary /Day]]/8</f>
        <v>128.26849315068492</v>
      </c>
      <c r="K15" s="7" t="s">
        <v>127</v>
      </c>
      <c r="L15" s="37">
        <f t="shared" ca="1" si="0"/>
        <v>351454034535</v>
      </c>
    </row>
    <row r="16" spans="1:13" ht="15.75" x14ac:dyDescent="0.25">
      <c r="A16" s="20">
        <v>11</v>
      </c>
      <c r="B16" s="7" t="s">
        <v>101</v>
      </c>
      <c r="C16" s="7" t="s">
        <v>108</v>
      </c>
      <c r="D16" s="7" t="s">
        <v>120</v>
      </c>
      <c r="E16" s="7" t="s">
        <v>122</v>
      </c>
      <c r="F16" s="36">
        <v>35807</v>
      </c>
      <c r="G16" s="7">
        <v>77654</v>
      </c>
      <c r="H16" s="20">
        <v>32384</v>
      </c>
      <c r="I16" s="50">
        <f>Table6[[#This Row],[Basic Salary]]*12/365</f>
        <v>1064.6794520547944</v>
      </c>
      <c r="J16" s="50">
        <f>Table6[[#This Row],[Salary /Day]]/8</f>
        <v>133.0849315068493</v>
      </c>
      <c r="K16" s="7" t="s">
        <v>128</v>
      </c>
      <c r="L16" s="37">
        <f t="shared" ca="1" si="0"/>
        <v>317466079728</v>
      </c>
    </row>
    <row r="17" spans="1:12" ht="15.75" x14ac:dyDescent="0.25">
      <c r="A17" s="20">
        <v>12</v>
      </c>
      <c r="B17" s="7" t="s">
        <v>102</v>
      </c>
      <c r="C17" s="7" t="s">
        <v>109</v>
      </c>
      <c r="D17" s="7" t="s">
        <v>114</v>
      </c>
      <c r="E17" s="7" t="s">
        <v>123</v>
      </c>
      <c r="F17" s="36">
        <v>35808</v>
      </c>
      <c r="G17" s="7">
        <v>76654</v>
      </c>
      <c r="H17" s="20">
        <v>34262</v>
      </c>
      <c r="I17" s="50">
        <f>Table6[[#This Row],[Basic Salary]]*12/365</f>
        <v>1126.4219178082192</v>
      </c>
      <c r="J17" s="50">
        <f>Table6[[#This Row],[Salary /Day]]/8</f>
        <v>140.8027397260274</v>
      </c>
      <c r="K17" s="7" t="s">
        <v>129</v>
      </c>
      <c r="L17" s="37">
        <f t="shared" ca="1" si="0"/>
        <v>791038922668</v>
      </c>
    </row>
    <row r="18" spans="1:12" ht="15.75" x14ac:dyDescent="0.25">
      <c r="A18" s="20">
        <v>13</v>
      </c>
      <c r="B18" s="7" t="s">
        <v>103</v>
      </c>
      <c r="C18" s="7" t="s">
        <v>110</v>
      </c>
      <c r="D18" s="7" t="s">
        <v>113</v>
      </c>
      <c r="E18" s="7" t="s">
        <v>122</v>
      </c>
      <c r="F18" s="36">
        <v>35809</v>
      </c>
      <c r="G18" s="7">
        <v>75654</v>
      </c>
      <c r="H18" s="20">
        <v>25427</v>
      </c>
      <c r="I18" s="50">
        <f>Table6[[#This Row],[Basic Salary]]*12/365</f>
        <v>835.9561643835616</v>
      </c>
      <c r="J18" s="50">
        <f>Table6[[#This Row],[Salary /Day]]/8</f>
        <v>104.4945205479452</v>
      </c>
      <c r="K18" s="7" t="s">
        <v>126</v>
      </c>
      <c r="L18" s="37">
        <f t="shared" ca="1" si="0"/>
        <v>270462113125</v>
      </c>
    </row>
    <row r="19" spans="1:12" ht="15.75" x14ac:dyDescent="0.25">
      <c r="A19" s="20">
        <v>14</v>
      </c>
      <c r="B19" s="7" t="s">
        <v>104</v>
      </c>
      <c r="C19" s="7" t="s">
        <v>111</v>
      </c>
      <c r="D19" s="7" t="s">
        <v>116</v>
      </c>
      <c r="E19" s="7" t="s">
        <v>124</v>
      </c>
      <c r="F19" s="36">
        <v>35810</v>
      </c>
      <c r="G19" s="7">
        <v>74654</v>
      </c>
      <c r="H19" s="20">
        <v>22075</v>
      </c>
      <c r="I19" s="50">
        <f>Table6[[#This Row],[Basic Salary]]*12/365</f>
        <v>725.7534246575342</v>
      </c>
      <c r="J19" s="50">
        <f>Table6[[#This Row],[Salary /Day]]/8</f>
        <v>90.719178082191775</v>
      </c>
      <c r="K19" s="7" t="s">
        <v>127</v>
      </c>
      <c r="L19" s="37">
        <f t="shared" ca="1" si="0"/>
        <v>202873262279</v>
      </c>
    </row>
    <row r="20" spans="1:12" ht="15.75" x14ac:dyDescent="0.25">
      <c r="A20" s="20">
        <v>15</v>
      </c>
      <c r="B20" s="7" t="s">
        <v>105</v>
      </c>
      <c r="C20" s="7" t="s">
        <v>112</v>
      </c>
      <c r="D20" s="7" t="s">
        <v>117</v>
      </c>
      <c r="E20" s="7" t="s">
        <v>125</v>
      </c>
      <c r="F20" s="36">
        <v>35811</v>
      </c>
      <c r="G20" s="7">
        <v>73654</v>
      </c>
      <c r="H20" s="20">
        <v>27730</v>
      </c>
      <c r="I20" s="50">
        <f>Table6[[#This Row],[Basic Salary]]*12/365</f>
        <v>911.67123287671234</v>
      </c>
      <c r="J20" s="50">
        <f>Table6[[#This Row],[Salary /Day]]/8</f>
        <v>113.95890410958904</v>
      </c>
      <c r="K20" s="7" t="s">
        <v>128</v>
      </c>
      <c r="L20" s="37">
        <f t="shared" ca="1" si="0"/>
        <v>733089901591</v>
      </c>
    </row>
    <row r="21" spans="1:12" ht="15.75" x14ac:dyDescent="0.25">
      <c r="A21" s="20">
        <v>16</v>
      </c>
      <c r="B21" s="7" t="s">
        <v>106</v>
      </c>
      <c r="C21" s="7" t="s">
        <v>158</v>
      </c>
      <c r="D21" s="7" t="s">
        <v>121</v>
      </c>
      <c r="E21" s="7" t="s">
        <v>122</v>
      </c>
      <c r="F21" s="36">
        <v>35812</v>
      </c>
      <c r="G21" s="7">
        <v>72654</v>
      </c>
      <c r="H21" s="20">
        <v>32554</v>
      </c>
      <c r="I21" s="50">
        <f>Table6[[#This Row],[Basic Salary]]*12/365</f>
        <v>1070.2684931506849</v>
      </c>
      <c r="J21" s="50">
        <f>Table6[[#This Row],[Salary /Day]]/8</f>
        <v>133.78356164383561</v>
      </c>
      <c r="K21" s="7" t="s">
        <v>129</v>
      </c>
      <c r="L21" s="37">
        <f t="shared" ca="1" si="0"/>
        <v>772515859792</v>
      </c>
    </row>
    <row r="22" spans="1:12" x14ac:dyDescent="0.25">
      <c r="A22" s="21"/>
      <c r="C22"/>
    </row>
    <row r="23" spans="1:12" x14ac:dyDescent="0.25">
      <c r="A23" s="21"/>
      <c r="C23"/>
    </row>
    <row r="24" spans="1:12" x14ac:dyDescent="0.25">
      <c r="A24" s="21"/>
      <c r="C24"/>
    </row>
  </sheetData>
  <phoneticPr fontId="5" type="noConversion"/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E794B1FD-0D22-4EF5-822B-5E77E396E186}">
            <xm:f>$B6=EmpAttendenceRecord!$C$2</xm:f>
            <x14:dxf>
              <fill>
                <patternFill>
                  <bgColor rgb="FFFFC000"/>
                </patternFill>
              </fill>
            </x14:dxf>
          </x14:cfRule>
          <xm:sqref>A6:L21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F7C98-8CA7-4990-B2DC-6F2589752EBF}">
  <dimension ref="C3:C7"/>
  <sheetViews>
    <sheetView workbookViewId="0">
      <selection activeCell="C4" sqref="C4:C7"/>
    </sheetView>
  </sheetViews>
  <sheetFormatPr defaultRowHeight="25.5" customHeight="1" x14ac:dyDescent="0.25"/>
  <cols>
    <col min="1" max="2" width="9.140625" style="6"/>
    <col min="3" max="3" width="25" style="6" customWidth="1"/>
    <col min="4" max="16384" width="9.140625" style="6"/>
  </cols>
  <sheetData>
    <row r="3" spans="3:3" ht="25.5" customHeight="1" x14ac:dyDescent="0.35">
      <c r="C3" s="18" t="s">
        <v>22</v>
      </c>
    </row>
    <row r="4" spans="3:3" ht="25.5" customHeight="1" x14ac:dyDescent="0.25">
      <c r="C4" s="16" t="s">
        <v>7</v>
      </c>
    </row>
    <row r="5" spans="3:3" ht="25.5" customHeight="1" x14ac:dyDescent="0.25">
      <c r="C5" s="16" t="s">
        <v>8</v>
      </c>
    </row>
    <row r="6" spans="3:3" ht="25.5" customHeight="1" x14ac:dyDescent="0.25">
      <c r="C6" s="17" t="s">
        <v>9</v>
      </c>
    </row>
    <row r="7" spans="3:3" ht="25.5" customHeight="1" x14ac:dyDescent="0.25">
      <c r="C7" s="17" t="s">
        <v>10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8C067-5503-4B36-B3F6-47E0EA236EF1}">
  <sheetPr>
    <tabColor rgb="FF00B050"/>
  </sheetPr>
  <dimension ref="B1:I20"/>
  <sheetViews>
    <sheetView workbookViewId="0">
      <pane xSplit="4" ySplit="9" topLeftCell="E13" activePane="bottomRight" state="frozen"/>
      <selection pane="topRight" activeCell="E1" sqref="E1"/>
      <selection pane="bottomLeft" activeCell="A10" sqref="A10"/>
      <selection pane="bottomRight"/>
    </sheetView>
  </sheetViews>
  <sheetFormatPr defaultRowHeight="18" customHeight="1" x14ac:dyDescent="0.25"/>
  <cols>
    <col min="1" max="1" width="9.140625" style="6"/>
    <col min="2" max="2" width="33.42578125" style="6" bestFit="1" customWidth="1"/>
    <col min="3" max="3" width="18.28515625" style="6" customWidth="1"/>
    <col min="4" max="4" width="27.5703125" style="6" customWidth="1"/>
    <col min="5" max="5" width="28.85546875" style="6" customWidth="1"/>
    <col min="6" max="7" width="9.140625" style="6"/>
    <col min="8" max="8" width="10.85546875" style="6" customWidth="1"/>
    <col min="9" max="16384" width="9.140625" style="6"/>
  </cols>
  <sheetData>
    <row r="1" spans="2:9" ht="18" customHeight="1" x14ac:dyDescent="0.3">
      <c r="B1" s="73" t="s">
        <v>157</v>
      </c>
      <c r="C1" s="73"/>
      <c r="D1" s="73"/>
      <c r="E1" s="73"/>
    </row>
    <row r="2" spans="2:9" ht="18" customHeight="1" x14ac:dyDescent="0.25">
      <c r="B2" s="77" t="s">
        <v>142</v>
      </c>
      <c r="C2" s="78"/>
      <c r="D2" s="78"/>
      <c r="E2" s="79"/>
      <c r="G2" s="6" t="s">
        <v>156</v>
      </c>
    </row>
    <row r="3" spans="2:9" ht="18" customHeight="1" x14ac:dyDescent="0.25">
      <c r="B3" s="80" t="s">
        <v>143</v>
      </c>
      <c r="C3" s="81"/>
      <c r="D3" s="81"/>
      <c r="E3" s="82"/>
      <c r="G3" s="6" t="s">
        <v>144</v>
      </c>
      <c r="H3" s="40" t="s">
        <v>155</v>
      </c>
    </row>
    <row r="4" spans="2:9" ht="18" customHeight="1" x14ac:dyDescent="0.25">
      <c r="B4" s="83" t="str">
        <f ca="1">"Pay Slip "&amp;TEXT(DATE(EmpAttendenceRecord!C3,EmpAttendenceRecord!B21,1),"MMM-YY")</f>
        <v>Pay Slip Jan-23</v>
      </c>
      <c r="C4" s="84"/>
      <c r="D4" s="84"/>
      <c r="E4" s="85"/>
      <c r="G4" s="6" t="s">
        <v>145</v>
      </c>
      <c r="H4" s="41">
        <v>0.4</v>
      </c>
    </row>
    <row r="5" spans="2:9" ht="18" customHeight="1" x14ac:dyDescent="0.25">
      <c r="B5" s="38"/>
      <c r="C5" s="38"/>
      <c r="D5" s="38"/>
      <c r="E5" s="38"/>
      <c r="G5" s="6" t="s">
        <v>146</v>
      </c>
      <c r="H5" s="41">
        <v>0.33</v>
      </c>
    </row>
    <row r="6" spans="2:9" ht="18" customHeight="1" x14ac:dyDescent="0.25">
      <c r="B6" s="48" t="s">
        <v>11</v>
      </c>
      <c r="C6" s="38" t="str">
        <f>VLOOKUP(C7,Table6[[Employee Id]:[Employee Name]],2,FALSE)</f>
        <v>Mohan</v>
      </c>
      <c r="D6" s="38" t="s">
        <v>134</v>
      </c>
      <c r="E6" s="38">
        <f>EmpAttendenceRecord!M21</f>
        <v>262</v>
      </c>
      <c r="G6" s="6" t="s">
        <v>147</v>
      </c>
      <c r="H6" s="41">
        <v>0.18</v>
      </c>
    </row>
    <row r="7" spans="2:9" ht="18" customHeight="1" x14ac:dyDescent="0.25">
      <c r="B7" s="48" t="s">
        <v>130</v>
      </c>
      <c r="C7" s="38" t="str">
        <f>valempID</f>
        <v>Emp-005</v>
      </c>
      <c r="D7" s="38" t="s">
        <v>135</v>
      </c>
      <c r="E7" s="38">
        <f ca="1">EmpAttendenceRecord!H21</f>
        <v>8</v>
      </c>
      <c r="G7" s="6" t="s">
        <v>148</v>
      </c>
      <c r="H7" s="41">
        <v>0.11</v>
      </c>
    </row>
    <row r="8" spans="2:9" ht="18" customHeight="1" x14ac:dyDescent="0.25">
      <c r="B8" s="48" t="s">
        <v>84</v>
      </c>
      <c r="C8" s="38" t="str">
        <f>VLOOKUP(C7,Table6[[#All],[Employee Id]:[Designation]],3,FALSE)</f>
        <v>Executive</v>
      </c>
      <c r="D8" s="38" t="s">
        <v>136</v>
      </c>
      <c r="E8" s="38">
        <f ca="1">IF(E7&gt;2,30-(E7-2),30)</f>
        <v>24</v>
      </c>
      <c r="G8" s="6" t="s">
        <v>138</v>
      </c>
      <c r="H8" s="41">
        <v>0.12</v>
      </c>
      <c r="I8" s="6" t="s">
        <v>88</v>
      </c>
    </row>
    <row r="9" spans="2:9" ht="18" customHeight="1" x14ac:dyDescent="0.25">
      <c r="B9" s="48" t="s">
        <v>85</v>
      </c>
      <c r="C9" s="38" t="str">
        <f>VLOOKUP(C7,Table6[[#All],[Employee Id]:[Department]],4,0)</f>
        <v>Management</v>
      </c>
      <c r="D9" s="38" t="s">
        <v>89</v>
      </c>
      <c r="E9" s="38" t="str">
        <f>VLOOKUP(C7,EmpSalaryTable!B5:K20,10,0)</f>
        <v>HDFC BANK</v>
      </c>
      <c r="G9" s="6" t="s">
        <v>154</v>
      </c>
      <c r="H9" s="41">
        <v>3.2500000000000001E-2</v>
      </c>
      <c r="I9" s="6" t="s">
        <v>132</v>
      </c>
    </row>
    <row r="10" spans="2:9" ht="18" customHeight="1" x14ac:dyDescent="0.25">
      <c r="B10" s="48" t="s">
        <v>131</v>
      </c>
      <c r="C10" s="47">
        <f>VLOOKUP(C7,Table6[[#All],[Employee Id]:[DOJ]],5,0)</f>
        <v>35801</v>
      </c>
      <c r="D10" s="38" t="s">
        <v>90</v>
      </c>
      <c r="E10" s="49">
        <f ca="1">VLOOKUP(C7,Table6[[#All],[Employee Id]:[Bank A/c No.]],11,0)</f>
        <v>146254589383</v>
      </c>
    </row>
    <row r="11" spans="2:9" ht="18" customHeight="1" x14ac:dyDescent="0.25">
      <c r="B11" s="48" t="s">
        <v>132</v>
      </c>
      <c r="C11" s="51">
        <f ca="1">C19</f>
        <v>44550.065095890408</v>
      </c>
      <c r="D11" s="38"/>
      <c r="E11" s="38"/>
    </row>
    <row r="12" spans="2:9" ht="18" customHeight="1" x14ac:dyDescent="0.25">
      <c r="B12" s="48" t="s">
        <v>87</v>
      </c>
      <c r="C12" s="38">
        <f>VLOOKUP(C7,Table6[[#All],[Employee Id]:[UAN]],6,0)</f>
        <v>83654</v>
      </c>
      <c r="D12" s="38"/>
      <c r="E12" s="38"/>
    </row>
    <row r="13" spans="2:9" ht="18" customHeight="1" x14ac:dyDescent="0.25">
      <c r="B13" s="74" t="s">
        <v>133</v>
      </c>
      <c r="C13" s="75"/>
      <c r="D13" s="74" t="s">
        <v>137</v>
      </c>
      <c r="E13" s="75"/>
    </row>
    <row r="14" spans="2:9" ht="18" customHeight="1" x14ac:dyDescent="0.25">
      <c r="B14" s="38" t="s">
        <v>88</v>
      </c>
      <c r="C14" s="51">
        <f ca="1">IF(E8&gt;0,((VLOOKUP(C7,Table6[[#All],[Employee Id]:[Salary /Day]],8,0))*E8),VLOOKUP(C7,Table6[[#All],[Employee Id]:[Basic Salary]],7,0))</f>
        <v>22054.487671232877</v>
      </c>
      <c r="D14" s="38" t="s">
        <v>138</v>
      </c>
      <c r="E14" s="51">
        <f ca="1">C14*12%</f>
        <v>2646.5385205479452</v>
      </c>
    </row>
    <row r="15" spans="2:9" ht="18" customHeight="1" x14ac:dyDescent="0.25">
      <c r="B15" s="38" t="s">
        <v>149</v>
      </c>
      <c r="C15" s="51">
        <f ca="1">C14*40%</f>
        <v>8821.7950684931511</v>
      </c>
      <c r="D15" s="38" t="s">
        <v>139</v>
      </c>
      <c r="E15" s="51">
        <f ca="1">C19*3.25%</f>
        <v>1447.8771156164382</v>
      </c>
    </row>
    <row r="16" spans="2:9" ht="18" customHeight="1" x14ac:dyDescent="0.25">
      <c r="B16" s="38" t="s">
        <v>150</v>
      </c>
      <c r="C16" s="51">
        <f ca="1">C14*33%</f>
        <v>7277.9809315068496</v>
      </c>
      <c r="D16" s="38" t="s">
        <v>153</v>
      </c>
      <c r="E16" s="51">
        <f ca="1">C14*4%</f>
        <v>882.17950684931509</v>
      </c>
    </row>
    <row r="17" spans="2:5" ht="18" customHeight="1" x14ac:dyDescent="0.25">
      <c r="B17" s="38" t="s">
        <v>151</v>
      </c>
      <c r="C17" s="51">
        <f ca="1">C14*18%</f>
        <v>3969.8077808219177</v>
      </c>
      <c r="D17" s="38"/>
      <c r="E17" s="38"/>
    </row>
    <row r="18" spans="2:5" ht="18" customHeight="1" x14ac:dyDescent="0.25">
      <c r="B18" s="38" t="s">
        <v>152</v>
      </c>
      <c r="C18" s="51">
        <f ca="1">C14*11%</f>
        <v>2425.9936438356167</v>
      </c>
      <c r="D18" s="38"/>
      <c r="E18" s="38"/>
    </row>
    <row r="19" spans="2:5" ht="18" customHeight="1" x14ac:dyDescent="0.25">
      <c r="B19" s="38" t="s">
        <v>132</v>
      </c>
      <c r="C19" s="51">
        <f ca="1">SUM(C14:C18)</f>
        <v>44550.065095890408</v>
      </c>
      <c r="D19" s="39" t="s">
        <v>140</v>
      </c>
      <c r="E19" s="51">
        <f ca="1">SUM(E14:E16)</f>
        <v>4976.5951430136984</v>
      </c>
    </row>
    <row r="20" spans="2:5" ht="18" customHeight="1" x14ac:dyDescent="0.25">
      <c r="B20" s="74" t="s">
        <v>141</v>
      </c>
      <c r="C20" s="76"/>
      <c r="D20" s="75"/>
      <c r="E20" s="52">
        <f ca="1">C19-E19</f>
        <v>39573.469952876709</v>
      </c>
    </row>
  </sheetData>
  <mergeCells count="7">
    <mergeCell ref="B1:E1"/>
    <mergeCell ref="B13:C13"/>
    <mergeCell ref="D13:E13"/>
    <mergeCell ref="B20:D20"/>
    <mergeCell ref="B2:E2"/>
    <mergeCell ref="B3:E3"/>
    <mergeCell ref="B4:E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Sheet1</vt:lpstr>
      <vt:lpstr>Sheet2</vt:lpstr>
      <vt:lpstr>EmployeeList</vt:lpstr>
      <vt:lpstr>EmpLeaveTracker</vt:lpstr>
      <vt:lpstr>EmpAttendenceRecord</vt:lpstr>
      <vt:lpstr>CompanyHolidays</vt:lpstr>
      <vt:lpstr>EmpSalaryTable</vt:lpstr>
      <vt:lpstr>LeaveTypes</vt:lpstr>
      <vt:lpstr>SalarySlip</vt:lpstr>
      <vt:lpstr>calyear</vt:lpstr>
      <vt:lpstr>empname</vt:lpstr>
      <vt:lpstr>valempID</vt:lpstr>
      <vt:lpstr>valempname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ranjanss378@gmail.com</dc:creator>
  <cp:lastModifiedBy>ranjanss378@gmail.com</cp:lastModifiedBy>
  <dcterms:created xsi:type="dcterms:W3CDTF">2023-12-04T11:37:47Z</dcterms:created>
  <dcterms:modified xsi:type="dcterms:W3CDTF">2023-12-09T00:05:20Z</dcterms:modified>
</cp:coreProperties>
</file>